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 activeTab="2"/>
  </bookViews>
  <sheets>
    <sheet name="только вертикальная нагрузка" sheetId="11" r:id="rId1"/>
    <sheet name="с изгибающим моментом" sheetId="1" r:id="rId2"/>
    <sheet name="Расчёт ленточного фундамента" sheetId="14" r:id="rId3"/>
    <sheet name="таблица 5.4" sheetId="10" r:id="rId4"/>
    <sheet name="Таблица 5.5" sheetId="9" r:id="rId5"/>
  </sheets>
  <definedNames>
    <definedName name="_xlnm.Print_Area" localSheetId="1">'с изгибающим моментом'!$A$1:$G$64</definedName>
  </definedNames>
  <calcPr calcId="152511"/>
</workbook>
</file>

<file path=xl/calcChain.xml><?xml version="1.0" encoding="utf-8"?>
<calcChain xmlns="http://schemas.openxmlformats.org/spreadsheetml/2006/main">
  <c r="B47" i="14" l="1"/>
  <c r="B45" i="14"/>
  <c r="C49" i="14" s="1"/>
  <c r="B76" i="14" s="1"/>
  <c r="B44" i="14"/>
  <c r="B76" i="11" l="1"/>
  <c r="C68" i="14"/>
  <c r="C67" i="14"/>
  <c r="C66" i="14"/>
  <c r="C65" i="14"/>
  <c r="C64" i="14"/>
  <c r="C70" i="1"/>
  <c r="C63" i="14" l="1"/>
  <c r="C61" i="14"/>
  <c r="C60" i="14"/>
  <c r="C59" i="14"/>
  <c r="B72" i="14" s="1"/>
  <c r="E76" i="14" s="1"/>
  <c r="C36" i="14"/>
  <c r="C76" i="14" l="1"/>
  <c r="A78" i="14"/>
  <c r="C49" i="11"/>
  <c r="C68" i="11"/>
  <c r="C67" i="11"/>
  <c r="C65" i="11"/>
  <c r="C64" i="11"/>
  <c r="C63" i="11"/>
  <c r="C61" i="11"/>
  <c r="C60" i="11"/>
  <c r="C59" i="11"/>
  <c r="B47" i="11"/>
  <c r="C66" i="11" s="1"/>
  <c r="B45" i="11"/>
  <c r="B44" i="11"/>
  <c r="C35" i="11"/>
  <c r="B72" i="11" l="1"/>
  <c r="E76" i="11" l="1"/>
  <c r="A78" i="11" s="1"/>
  <c r="C76" i="11"/>
  <c r="C74" i="1"/>
  <c r="C73" i="1"/>
  <c r="C71" i="1"/>
  <c r="C69" i="1"/>
  <c r="C49" i="1"/>
  <c r="C48" i="1"/>
  <c r="B47" i="1"/>
  <c r="C72" i="1" s="1"/>
  <c r="B45" i="1"/>
  <c r="B44" i="1"/>
  <c r="C67" i="1"/>
  <c r="C66" i="1"/>
  <c r="C65" i="1"/>
  <c r="B78" i="1" l="1"/>
  <c r="B82" i="1" s="1"/>
  <c r="E86" i="1" s="1"/>
  <c r="C53" i="1" l="1"/>
  <c r="A55" i="1" s="1"/>
  <c r="C51" i="1"/>
  <c r="B86" i="1" s="1"/>
  <c r="C35" i="1"/>
  <c r="A88" i="1" l="1"/>
  <c r="C86" i="1"/>
</calcChain>
</file>

<file path=xl/sharedStrings.xml><?xml version="1.0" encoding="utf-8"?>
<sst xmlns="http://schemas.openxmlformats.org/spreadsheetml/2006/main" count="307" uniqueCount="128">
  <si>
    <t>Инструкция:</t>
  </si>
  <si>
    <t>Исходные данные:</t>
  </si>
  <si>
    <t>Наименование</t>
  </si>
  <si>
    <t>Значение</t>
  </si>
  <si>
    <t>Расчет:</t>
  </si>
  <si>
    <t>кН</t>
  </si>
  <si>
    <t>м</t>
  </si>
  <si>
    <t xml:space="preserve">В данной программе расчитывается столбчатый фундамент с приложением нагрузки по центру фундамента. </t>
  </si>
  <si>
    <t>N (вертикальная нагрузка), т</t>
  </si>
  <si>
    <t>Mx (изгибяющий момент), т*м</t>
  </si>
  <si>
    <t>Qx (поперечная сила), т</t>
  </si>
  <si>
    <t>Инженерные изыскания</t>
  </si>
  <si>
    <t>Глубина сезонного промерзания, м</t>
  </si>
  <si>
    <t>Уровень грунтовых вод, м</t>
  </si>
  <si>
    <t>Грунты</t>
  </si>
  <si>
    <t>Коэффициент пористости</t>
  </si>
  <si>
    <r>
      <t>Расчётное значение удельного веса грунтов кН/м</t>
    </r>
    <r>
      <rPr>
        <sz val="12"/>
        <color theme="1"/>
        <rFont val="Calibri"/>
        <family val="2"/>
        <charset val="204"/>
      </rPr>
      <t>³</t>
    </r>
  </si>
  <si>
    <t>Глубина подвала, м (при отсутсвии подвала равно 0)</t>
  </si>
  <si>
    <t>Грунт осносвания, песок ИГЭ-2</t>
  </si>
  <si>
    <t>Угол внутреннего трения, гр</t>
  </si>
  <si>
    <t>Расчётное значение удельного сцепления грунта, кПа</t>
  </si>
  <si>
    <t>Обратная засыпка песком до подошвы фундамента</t>
  </si>
  <si>
    <t>Расчет глубины заложения фундамента:</t>
  </si>
  <si>
    <t>Расчётную глубину сезонного промерзания вычисляем по формуле 5.4 СП 22.13330.2016:</t>
  </si>
  <si>
    <r>
      <t>d</t>
    </r>
    <r>
      <rPr>
        <vertAlign val="subscript"/>
        <sz val="12"/>
        <color theme="1"/>
        <rFont val="Arial Narrow"/>
        <family val="2"/>
        <charset val="204"/>
      </rPr>
      <t>f</t>
    </r>
    <r>
      <rPr>
        <sz val="12"/>
        <color theme="1"/>
        <rFont val="Arial Narrow"/>
        <family val="2"/>
        <charset val="204"/>
      </rPr>
      <t>=k</t>
    </r>
    <r>
      <rPr>
        <vertAlign val="subscript"/>
        <sz val="12"/>
        <color theme="1"/>
        <rFont val="Arial Narrow"/>
        <family val="2"/>
        <charset val="204"/>
      </rPr>
      <t>h</t>
    </r>
    <r>
      <rPr>
        <sz val="12"/>
        <color theme="1"/>
        <rFont val="Arial Narrow"/>
        <family val="2"/>
        <charset val="204"/>
      </rPr>
      <t>*d</t>
    </r>
    <r>
      <rPr>
        <vertAlign val="subscript"/>
        <sz val="12"/>
        <color theme="1"/>
        <rFont val="Arial Narrow"/>
        <family val="2"/>
        <charset val="204"/>
      </rPr>
      <t>fn</t>
    </r>
    <r>
      <rPr>
        <sz val="12"/>
        <color theme="1"/>
        <rFont val="Arial Narrow"/>
        <family val="2"/>
        <charset val="204"/>
      </rPr>
      <t>=</t>
    </r>
  </si>
  <si>
    <t>Кh(коэффициент, учитыающий влияние теплового режима здания)</t>
  </si>
  <si>
    <t>Для неотапливаемых зданий равен 1.1, для отапливаемых подбирается по таблице 5.2 СП 22.13330.2016</t>
  </si>
  <si>
    <t>Принимаем глубину заложения фундамента:</t>
  </si>
  <si>
    <t>Расчёт максимального и минимального краевого давления:</t>
  </si>
  <si>
    <t>b,м</t>
  </si>
  <si>
    <t>l,м</t>
  </si>
  <si>
    <t>Размеры фундамента (см. рисунок справа)</t>
  </si>
  <si>
    <t>Максимальное и минимальное краевое давление находим по формуле 5.11 СП 22.13330.2016:</t>
  </si>
  <si>
    <t>Pmax=</t>
  </si>
  <si>
    <t>Pmin=</t>
  </si>
  <si>
    <t>d=</t>
  </si>
  <si>
    <t>Расчёт сопротивления грунта:</t>
  </si>
  <si>
    <t>Расчётное сопротивление грунта основания рассчитываем по формуле 5.7 СП 22.13330.2016</t>
  </si>
  <si>
    <r>
      <t>γ</t>
    </r>
    <r>
      <rPr>
        <vertAlign val="subscript"/>
        <sz val="12"/>
        <color theme="1"/>
        <rFont val="Arial Narrow"/>
        <family val="2"/>
        <charset val="204"/>
      </rPr>
      <t>с1</t>
    </r>
    <r>
      <rPr>
        <sz val="12"/>
        <color theme="1"/>
        <rFont val="Arial Narrow"/>
        <family val="2"/>
        <charset val="204"/>
      </rPr>
      <t>=</t>
    </r>
  </si>
  <si>
    <r>
      <t>γ</t>
    </r>
    <r>
      <rPr>
        <vertAlign val="subscript"/>
        <sz val="12"/>
        <color theme="1"/>
        <rFont val="Arial Narrow"/>
        <family val="2"/>
        <charset val="204"/>
      </rPr>
      <t>с2</t>
    </r>
    <r>
      <rPr>
        <sz val="12"/>
        <color theme="1"/>
        <rFont val="Arial Narrow"/>
        <family val="2"/>
        <charset val="204"/>
      </rPr>
      <t>=</t>
    </r>
  </si>
  <si>
    <t>(таблица 5.4 СП 22.13330.2016)</t>
  </si>
  <si>
    <t>k=</t>
  </si>
  <si>
    <t>My=</t>
  </si>
  <si>
    <t>Mq=</t>
  </si>
  <si>
    <t>Mc=</t>
  </si>
  <si>
    <t>(таблица 5.5 СП 22.13330.2016)</t>
  </si>
  <si>
    <t>(коэффициент, принимаемый равным единице, если прочностные характеристики грунта (φII и СII ) определены непосредственными испытаниями, и k=1,1, если они приняты по таблицам приложения А)</t>
  </si>
  <si>
    <r>
      <t>Угол внутреннего трения φ</t>
    </r>
    <r>
      <rPr>
        <vertAlign val="subscript"/>
        <sz val="10.5"/>
        <color rgb="FF2D2D2D"/>
        <rFont val="Times New Roman"/>
        <family val="1"/>
        <charset val="204"/>
      </rPr>
      <t>II</t>
    </r>
    <r>
      <rPr>
        <sz val="10.5"/>
        <color rgb="FF2D2D2D"/>
        <rFont val="Times New Roman"/>
        <family val="1"/>
        <charset val="204"/>
      </rPr>
      <t>, град.</t>
    </r>
  </si>
  <si>
    <t>Коэффициенты</t>
  </si>
  <si>
    <t>My</t>
  </si>
  <si>
    <t>Mq</t>
  </si>
  <si>
    <t>Mc</t>
  </si>
  <si>
    <t>1,25</t>
  </si>
  <si>
    <t>Коэффициент γс1</t>
  </si>
  <si>
    <r>
      <t>Коэффициент γс2 для сооружений с жесткой конструктивной схемой при отношении длины сооружения или его отсека к высоте </t>
    </r>
    <r>
      <rPr>
        <i/>
        <sz val="10.5"/>
        <color rgb="FF2D2D2D"/>
        <rFont val="Times New Roman"/>
        <family val="1"/>
        <charset val="204"/>
      </rPr>
      <t>L</t>
    </r>
    <r>
      <rPr>
        <sz val="10.5"/>
        <color rgb="FF2D2D2D"/>
        <rFont val="Times New Roman"/>
        <family val="1"/>
        <charset val="204"/>
      </rPr>
      <t>/</t>
    </r>
    <r>
      <rPr>
        <i/>
        <sz val="10.5"/>
        <color rgb="FF2D2D2D"/>
        <rFont val="Times New Roman"/>
        <family val="1"/>
        <charset val="204"/>
      </rPr>
      <t>H</t>
    </r>
    <r>
      <rPr>
        <sz val="10.5"/>
        <color rgb="FF2D2D2D"/>
        <rFont val="Times New Roman"/>
        <family val="1"/>
        <charset val="204"/>
      </rPr>
      <t>, равном</t>
    </r>
  </si>
  <si>
    <t>4 и более</t>
  </si>
  <si>
    <t>1,5 и менее</t>
  </si>
  <si>
    <t>Крупнообломочные с песчаным заполнителем и пески, кроме мелких и пылеватых</t>
  </si>
  <si>
    <t>1,4</t>
  </si>
  <si>
    <t>1,2</t>
  </si>
  <si>
    <t>Пески мелкие</t>
  </si>
  <si>
    <t>1,3</t>
  </si>
  <si>
    <t>1,1</t>
  </si>
  <si>
    <t>Пески пылеватые: маловлажные</t>
  </si>
  <si>
    <t>1,0</t>
  </si>
  <si>
    <t>и влажные, насыщенные водой</t>
  </si>
  <si>
    <r>
      <t>Глинистые, а также крупнообломочные с глинистым заполнителем с показателем текучести грунта или заполнителя I</t>
    </r>
    <r>
      <rPr>
        <vertAlign val="subscript"/>
        <sz val="10.5"/>
        <color rgb="FF2D2D2D"/>
        <rFont val="Times New Roman"/>
        <family val="1"/>
        <charset val="204"/>
      </rPr>
      <t>L</t>
    </r>
    <r>
      <rPr>
        <sz val="10.5"/>
        <color rgb="FF2D2D2D"/>
        <rFont val="Times New Roman"/>
        <family val="1"/>
        <charset val="204"/>
      </rPr>
      <t>≤0,25</t>
    </r>
  </si>
  <si>
    <r>
      <t>То же, при 0,25&lt; I</t>
    </r>
    <r>
      <rPr>
        <vertAlign val="subscript"/>
        <sz val="10.5"/>
        <color rgb="FF2D2D2D"/>
        <rFont val="Times New Roman"/>
        <family val="1"/>
        <charset val="204"/>
      </rPr>
      <t>L</t>
    </r>
    <r>
      <rPr>
        <sz val="10.5"/>
        <color rgb="FF2D2D2D"/>
        <rFont val="Times New Roman"/>
        <family val="1"/>
        <charset val="204"/>
      </rPr>
      <t xml:space="preserve"> ≤0,5</t>
    </r>
  </si>
  <si>
    <r>
      <t>То же, при  I</t>
    </r>
    <r>
      <rPr>
        <vertAlign val="subscript"/>
        <sz val="10.5"/>
        <color rgb="FF2D2D2D"/>
        <rFont val="Times New Roman"/>
        <family val="1"/>
        <charset val="204"/>
      </rPr>
      <t>L</t>
    </r>
    <r>
      <rPr>
        <sz val="10.5"/>
        <color rgb="FF2D2D2D"/>
        <rFont val="Times New Roman"/>
        <family val="1"/>
        <charset val="204"/>
      </rPr>
      <t xml:space="preserve"> &gt;0,5</t>
    </r>
  </si>
  <si>
    <t>Примечания</t>
  </si>
  <si>
    <t>     </t>
  </si>
  <si>
    <t>1 К сооружениям с жесткой конструктивной схемой относят сооружения, конструкции которых специально приспособлены к восприятию усилий от деформации оснований, в том числе за счет мероприятий, указанных в 5.9. </t>
  </si>
  <si>
    <t>2 Для зданий с гибкой конструктивной схемой значение коэффициента γс2 принимают равным единице. </t>
  </si>
  <si>
    <r>
      <t>3 При промежуточных значениях </t>
    </r>
    <r>
      <rPr>
        <i/>
        <sz val="10.5"/>
        <color rgb="FF2D2D2D"/>
        <rFont val="Times New Roman"/>
        <family val="1"/>
        <charset val="204"/>
      </rPr>
      <t>L</t>
    </r>
    <r>
      <rPr>
        <sz val="10.5"/>
        <color rgb="FF2D2D2D"/>
        <rFont val="Times New Roman"/>
        <family val="1"/>
        <charset val="204"/>
      </rPr>
      <t>/</t>
    </r>
    <r>
      <rPr>
        <i/>
        <sz val="10.5"/>
        <color rgb="FF2D2D2D"/>
        <rFont val="Times New Roman"/>
        <family val="1"/>
        <charset val="204"/>
      </rPr>
      <t>H</t>
    </r>
    <r>
      <rPr>
        <sz val="10.5"/>
        <color rgb="FF2D2D2D"/>
        <rFont val="Times New Roman"/>
        <family val="1"/>
        <charset val="204"/>
      </rPr>
      <t> коэффициент γс2 определяют интерполяцией.</t>
    </r>
  </si>
  <si>
    <t>4 Для рыхлых песков γс1 и γс2 , принимают равными единице.</t>
  </si>
  <si>
    <t>кПа</t>
  </si>
  <si>
    <t>N=</t>
  </si>
  <si>
    <t>Нагрузка от колонны</t>
  </si>
  <si>
    <t>Аф=</t>
  </si>
  <si>
    <r>
      <t>м</t>
    </r>
    <r>
      <rPr>
        <sz val="12"/>
        <color theme="1"/>
        <rFont val="Calibri"/>
        <family val="2"/>
        <charset val="204"/>
      </rPr>
      <t>²</t>
    </r>
  </si>
  <si>
    <t>Площадь фундамента</t>
  </si>
  <si>
    <r>
      <t>γ</t>
    </r>
    <r>
      <rPr>
        <vertAlign val="subscript"/>
        <sz val="12"/>
        <color theme="1"/>
        <rFont val="Arial Narrow"/>
        <family val="2"/>
        <charset val="204"/>
      </rPr>
      <t>mt</t>
    </r>
    <r>
      <rPr>
        <sz val="12"/>
        <color theme="1"/>
        <rFont val="Arial Narrow"/>
        <family val="2"/>
        <charset val="204"/>
      </rPr>
      <t xml:space="preserve"> =</t>
    </r>
  </si>
  <si>
    <t>кН/м³</t>
  </si>
  <si>
    <t>Средневзвешенное значение удельных весов тела фундамента, грунтов и полов, принимаемое 20 кН/м³;</t>
  </si>
  <si>
    <t>Глубина заложения фундамента</t>
  </si>
  <si>
    <t>M=Mx+Qx*d=</t>
  </si>
  <si>
    <t>кН*м, изгибающий момент на подошве фундамента</t>
  </si>
  <si>
    <r>
      <t>W=bh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Arial Narrow"/>
        <family val="2"/>
        <charset val="204"/>
      </rPr>
      <t>/6=</t>
    </r>
  </si>
  <si>
    <r>
      <t>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Arial Narrow"/>
        <family val="2"/>
        <charset val="204"/>
      </rPr>
      <t>, момент сопротивления подошвы фундамента</t>
    </r>
  </si>
  <si>
    <t>kz=</t>
  </si>
  <si>
    <t>коэффициент, принимаемый равным единице при b&lt;10 м</t>
  </si>
  <si>
    <t>b=</t>
  </si>
  <si>
    <t>м, ширина фундамента</t>
  </si>
  <si>
    <r>
      <t>γ</t>
    </r>
    <r>
      <rPr>
        <vertAlign val="subscript"/>
        <sz val="12"/>
        <color theme="1"/>
        <rFont val="Arial Narrow"/>
        <family val="2"/>
        <charset val="204"/>
      </rPr>
      <t>II</t>
    </r>
    <r>
      <rPr>
        <sz val="12"/>
        <color theme="1"/>
        <rFont val="Arial Narrow"/>
        <family val="2"/>
        <charset val="204"/>
      </rPr>
      <t xml:space="preserve"> =</t>
    </r>
  </si>
  <si>
    <r>
      <t>кН/м</t>
    </r>
    <r>
      <rPr>
        <sz val="12"/>
        <color theme="1"/>
        <rFont val="Calibri"/>
        <family val="2"/>
        <charset val="204"/>
      </rPr>
      <t>³</t>
    </r>
    <r>
      <rPr>
        <sz val="18"/>
        <color theme="1"/>
        <rFont val="Arial Narrow"/>
        <family val="2"/>
        <charset val="204"/>
      </rPr>
      <t xml:space="preserve">, </t>
    </r>
    <r>
      <rPr>
        <sz val="12"/>
        <color theme="1"/>
        <rFont val="Arial Narrow"/>
        <family val="2"/>
        <charset val="204"/>
      </rPr>
      <t>расчетное значение удельного веса грунтов под фундаментом, при наличии грунтовых вод с учётом взвешивающего действия воды</t>
    </r>
  </si>
  <si>
    <r>
      <t>γ'</t>
    </r>
    <r>
      <rPr>
        <vertAlign val="subscript"/>
        <sz val="12"/>
        <color theme="1"/>
        <rFont val="Arial Narrow"/>
        <family val="2"/>
        <charset val="204"/>
      </rPr>
      <t>II</t>
    </r>
    <r>
      <rPr>
        <sz val="12"/>
        <color theme="1"/>
        <rFont val="Arial Narrow"/>
        <family val="2"/>
        <charset val="204"/>
      </rPr>
      <t xml:space="preserve"> =</t>
    </r>
  </si>
  <si>
    <r>
      <t>кН/м</t>
    </r>
    <r>
      <rPr>
        <sz val="12"/>
        <color theme="1"/>
        <rFont val="Calibri"/>
        <family val="2"/>
        <charset val="204"/>
      </rPr>
      <t>³</t>
    </r>
    <r>
      <rPr>
        <sz val="18"/>
        <color theme="1"/>
        <rFont val="Arial Narrow"/>
        <family val="2"/>
        <charset val="204"/>
      </rPr>
      <t xml:space="preserve">, </t>
    </r>
    <r>
      <rPr>
        <sz val="12"/>
        <color theme="1"/>
        <rFont val="Arial Narrow"/>
        <family val="2"/>
        <charset val="204"/>
      </rPr>
      <t>расчетное значение удельного веса грунтов над фундаментом, при наличии грунтовых вод с учётом взвешивающего действия воды</t>
    </r>
  </si>
  <si>
    <r>
      <t>d</t>
    </r>
    <r>
      <rPr>
        <vertAlign val="subscript"/>
        <sz val="12"/>
        <color theme="1"/>
        <rFont val="Arial Narrow"/>
        <family val="2"/>
        <charset val="204"/>
      </rPr>
      <t>1</t>
    </r>
    <r>
      <rPr>
        <sz val="12"/>
        <color theme="1"/>
        <rFont val="Arial Narrow"/>
        <family val="2"/>
        <charset val="204"/>
      </rPr>
      <t>=</t>
    </r>
  </si>
  <si>
    <t>м, глубина заложения фундамента от уровня планировки</t>
  </si>
  <si>
    <r>
      <t>d</t>
    </r>
    <r>
      <rPr>
        <vertAlign val="subscript"/>
        <sz val="12"/>
        <color theme="1"/>
        <rFont val="Arial Narrow"/>
        <family val="2"/>
        <charset val="204"/>
      </rPr>
      <t>b</t>
    </r>
    <r>
      <rPr>
        <sz val="12"/>
        <color theme="1"/>
        <rFont val="Arial Narrow"/>
        <family val="2"/>
        <charset val="204"/>
      </rPr>
      <t>=</t>
    </r>
  </si>
  <si>
    <t>м, глубина подвала, при его отсутсвии равно нулю</t>
  </si>
  <si>
    <r>
      <t>С</t>
    </r>
    <r>
      <rPr>
        <vertAlign val="subscript"/>
        <sz val="12"/>
        <color theme="1"/>
        <rFont val="Arial Narrow"/>
        <family val="2"/>
        <charset val="204"/>
      </rPr>
      <t>II</t>
    </r>
    <r>
      <rPr>
        <sz val="12"/>
        <color theme="1"/>
        <rFont val="Arial Narrow"/>
        <family val="2"/>
        <charset val="204"/>
      </rPr>
      <t>=</t>
    </r>
  </si>
  <si>
    <r>
      <t>Расчётное значение удельного веса грунтов кН/м</t>
    </r>
    <r>
      <rPr>
        <sz val="12"/>
        <color theme="1"/>
        <rFont val="Calibri"/>
        <family val="2"/>
        <charset val="204"/>
      </rPr>
      <t>³ (С</t>
    </r>
    <r>
      <rPr>
        <vertAlign val="subscript"/>
        <sz val="12"/>
        <color theme="1"/>
        <rFont val="Calibri"/>
        <family val="2"/>
        <charset val="204"/>
      </rPr>
      <t>II</t>
    </r>
    <r>
      <rPr>
        <sz val="12"/>
        <color theme="1"/>
        <rFont val="Calibri"/>
        <family val="2"/>
        <charset val="204"/>
      </rPr>
      <t>)</t>
    </r>
  </si>
  <si>
    <t>кПа, расчётное значение удельного сцепления грунта</t>
  </si>
  <si>
    <t>Рассчитываем расчётное сопротивление грунта под основанием:</t>
  </si>
  <si>
    <t>R=</t>
  </si>
  <si>
    <t>Сравниваем расчётное сопротивление грунта под основанием с максимальным краевым давлением:</t>
  </si>
  <si>
    <t>Rmax=</t>
  </si>
  <si>
    <t>Для фундаментов, нагруженных изгибающим моментом Rmax=R/1.2</t>
  </si>
  <si>
    <t>Расчет столбчатого фундамента по 1-му предельному состоянию согласно СП 22.13330.2016 на действие вертикальной нагрузки и изгибающего момента в одной плоскости</t>
  </si>
  <si>
    <t>Расчет столбчатого фундамента по 1-му предельному состоянию согласно СП 22.13330.2016 на действие только вертикальной нагрузки</t>
  </si>
  <si>
    <t>Боковая нагрузка и изгибающий момент отсутствует</t>
  </si>
  <si>
    <t>P=</t>
  </si>
  <si>
    <t xml:space="preserve">Боковая нагрузка и изгибающий момент действуют только в одном направлении. </t>
  </si>
  <si>
    <t>Расчет ленточного фундамента согласно СП 22.13330.2016</t>
  </si>
  <si>
    <t>N (вертикальная нагрузка), т/м.п.</t>
  </si>
  <si>
    <t>Ширина фундамента</t>
  </si>
  <si>
    <t>коэффициент условий работы (таблица 5.4 СП 22.13330.2016)</t>
  </si>
  <si>
    <t>коэффициенты, принятые по таблице 5.5 СП 22.13330.2016</t>
  </si>
  <si>
    <t>Грунт осносвания, суглинок ИГЭ-2</t>
  </si>
  <si>
    <t>Сравниваем расчётное сопротивление грунта под основанием с максимальным давлением:</t>
  </si>
  <si>
    <t>Кh(коэффициент, учитывающий влияние теплового режима здания)</t>
  </si>
  <si>
    <t>Глубина подвала, м (при отсутствии подвала равно 0)</t>
  </si>
  <si>
    <t>Максимальное краевое давление на 1 м.п. находим по формуле 5.11 СП 22.13330.2016:</t>
  </si>
  <si>
    <t>кН/м.п.</t>
  </si>
  <si>
    <t>Площадь фундамента на 1 м.п.</t>
  </si>
  <si>
    <t>Нагрузка от здания на 1 м.п.</t>
  </si>
  <si>
    <t>В данной программе рассчитывается ленточный фундамент с приложением вертикальной нагрузки по центру.
Данные вводятся только в зелёные ячейки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</si>
</sst>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vertAlign val="subscript"/>
      <sz val="12"/>
      <color theme="1"/>
      <name val="Arial Narrow"/>
      <family val="2"/>
      <charset val="204"/>
    </font>
    <font>
      <sz val="9"/>
      <color rgb="FF000000"/>
      <name val="Arial"/>
      <family val="2"/>
      <charset val="204"/>
    </font>
    <font>
      <sz val="18"/>
      <color theme="1"/>
      <name val="Arial Narrow"/>
      <family val="2"/>
      <charset val="204"/>
    </font>
    <font>
      <sz val="10.5"/>
      <color rgb="FF2D2D2D"/>
      <name val="Times New Roman"/>
      <family val="1"/>
      <charset val="204"/>
    </font>
    <font>
      <vertAlign val="subscript"/>
      <sz val="10.5"/>
      <color rgb="FF2D2D2D"/>
      <name val="Times New Roman"/>
      <family val="1"/>
      <charset val="204"/>
    </font>
    <font>
      <i/>
      <sz val="10.5"/>
      <color rgb="FF2D2D2D"/>
      <name val="Times New Roman"/>
      <family val="1"/>
      <charset val="204"/>
    </font>
    <font>
      <vertAlign val="subscript"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4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 inden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3" fillId="4" borderId="0" xfId="0" applyFont="1" applyFill="1"/>
    <xf numFmtId="0" fontId="3" fillId="0" borderId="0" xfId="0" applyFont="1" applyAlignment="1">
      <alignment horizontal="right" vertical="top"/>
    </xf>
    <xf numFmtId="0" fontId="3" fillId="4" borderId="0" xfId="0" applyFont="1" applyFill="1" applyAlignment="1">
      <alignment vertical="top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6351</xdr:colOff>
      <xdr:row>3</xdr:row>
      <xdr:rowOff>95251</xdr:rowOff>
    </xdr:from>
    <xdr:to>
      <xdr:col>6</xdr:col>
      <xdr:colOff>2120901</xdr:colOff>
      <xdr:row>5</xdr:row>
      <xdr:rowOff>182881</xdr:rowOff>
    </xdr:to>
    <xdr:pic>
      <xdr:nvPicPr>
        <xdr:cNvPr id="6" name="Рисунок 5" descr="E:\bb\Статьи\Расчёты\Расчёт столбчатого фундамента\rsfb020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1111" y="902971"/>
          <a:ext cx="2114550" cy="1786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88900</xdr:rowOff>
    </xdr:from>
    <xdr:to>
      <xdr:col>6</xdr:col>
      <xdr:colOff>2117725</xdr:colOff>
      <xdr:row>24</xdr:row>
      <xdr:rowOff>153035</xdr:rowOff>
    </xdr:to>
    <xdr:pic>
      <xdr:nvPicPr>
        <xdr:cNvPr id="7" name="Рисунок 6" descr="G:\bb\Статьи\Расчёты\Расчёт столбчатого фундамента\rsb010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4689475"/>
          <a:ext cx="2413000" cy="215963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40</xdr:row>
          <xdr:rowOff>66675</xdr:rowOff>
        </xdr:from>
        <xdr:to>
          <xdr:col>2</xdr:col>
          <xdr:colOff>152400</xdr:colOff>
          <xdr:row>42</xdr:row>
          <xdr:rowOff>95250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52</xdr:row>
          <xdr:rowOff>57150</xdr:rowOff>
        </xdr:from>
        <xdr:to>
          <xdr:col>5</xdr:col>
          <xdr:colOff>171450</xdr:colOff>
          <xdr:row>54</xdr:row>
          <xdr:rowOff>57150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6351</xdr:colOff>
      <xdr:row>3</xdr:row>
      <xdr:rowOff>95250</xdr:rowOff>
    </xdr:from>
    <xdr:to>
      <xdr:col>6</xdr:col>
      <xdr:colOff>2058865</xdr:colOff>
      <xdr:row>4</xdr:row>
      <xdr:rowOff>866775</xdr:rowOff>
    </xdr:to>
    <xdr:pic>
      <xdr:nvPicPr>
        <xdr:cNvPr id="24" name="Рисунок 23" descr="E:\bb\Статьи\Расчёты\Расчёт столбчатого фундамента\rsfb020.jpg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024" y="901212"/>
          <a:ext cx="2052514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88900</xdr:rowOff>
    </xdr:from>
    <xdr:to>
      <xdr:col>6</xdr:col>
      <xdr:colOff>2117725</xdr:colOff>
      <xdr:row>22</xdr:row>
      <xdr:rowOff>143510</xdr:rowOff>
    </xdr:to>
    <xdr:pic>
      <xdr:nvPicPr>
        <xdr:cNvPr id="25" name="Рисунок 24" descr="G:\bb\Статьи\Расчёты\Расчёт столбчатого фундамента\rsb010.jpg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4718050"/>
          <a:ext cx="2416175" cy="21945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40</xdr:row>
          <xdr:rowOff>47625</xdr:rowOff>
        </xdr:from>
        <xdr:to>
          <xdr:col>2</xdr:col>
          <xdr:colOff>409575</xdr:colOff>
          <xdr:row>42</xdr:row>
          <xdr:rowOff>76200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58</xdr:row>
          <xdr:rowOff>66675</xdr:rowOff>
        </xdr:from>
        <xdr:to>
          <xdr:col>5</xdr:col>
          <xdr:colOff>123825</xdr:colOff>
          <xdr:row>60</xdr:row>
          <xdr:rowOff>47625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52</xdr:row>
          <xdr:rowOff>57150</xdr:rowOff>
        </xdr:from>
        <xdr:to>
          <xdr:col>5</xdr:col>
          <xdr:colOff>171450</xdr:colOff>
          <xdr:row>54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40</xdr:row>
          <xdr:rowOff>66675</xdr:rowOff>
        </xdr:from>
        <xdr:to>
          <xdr:col>2</xdr:col>
          <xdr:colOff>152400</xdr:colOff>
          <xdr:row>42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9C8F77FE-1954-4DF9-8CB7-4C03E9F60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5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zoomScale="125" zoomScaleNormal="125" workbookViewId="0">
      <selection activeCell="H13" sqref="H13"/>
    </sheetView>
  </sheetViews>
  <sheetFormatPr defaultRowHeight="15.75" x14ac:dyDescent="0.25"/>
  <cols>
    <col min="1" max="1" width="8.140625" style="1" customWidth="1"/>
    <col min="2" max="2" width="6.42578125" style="1" customWidth="1"/>
    <col min="3" max="3" width="9" style="1" customWidth="1"/>
    <col min="4" max="4" width="9.42578125" style="1" customWidth="1"/>
    <col min="5" max="5" width="18.85546875" style="1" customWidth="1"/>
    <col min="6" max="6" width="5" style="1" customWidth="1"/>
    <col min="7" max="7" width="32" style="1" customWidth="1"/>
    <col min="8" max="8" width="32.140625" style="1" customWidth="1"/>
    <col min="9" max="9" width="20.85546875" style="1" customWidth="1"/>
    <col min="10" max="10" width="20.7109375" style="1" customWidth="1"/>
    <col min="11" max="11" width="10" style="1" customWidth="1"/>
    <col min="12" max="16384" width="9.140625" style="1"/>
  </cols>
  <sheetData>
    <row r="1" spans="1:16" ht="32.25" customHeight="1" x14ac:dyDescent="0.25">
      <c r="A1" s="63" t="s">
        <v>110</v>
      </c>
      <c r="B1" s="63"/>
      <c r="C1" s="63"/>
      <c r="D1" s="63"/>
      <c r="E1" s="63"/>
      <c r="F1" s="63"/>
      <c r="G1" s="63"/>
      <c r="I1" s="60"/>
      <c r="J1" s="60"/>
      <c r="K1" s="60"/>
      <c r="L1" s="60"/>
      <c r="M1" s="60"/>
      <c r="N1" s="60"/>
      <c r="O1" s="60"/>
      <c r="P1" s="60"/>
    </row>
    <row r="2" spans="1:16" x14ac:dyDescent="0.25">
      <c r="I2" s="61"/>
      <c r="J2" s="62"/>
      <c r="K2" s="62"/>
      <c r="L2" s="62"/>
      <c r="M2" s="62"/>
      <c r="N2" s="62"/>
      <c r="O2" s="62"/>
      <c r="P2" s="62"/>
    </row>
    <row r="3" spans="1:16" x14ac:dyDescent="0.25">
      <c r="A3" s="1" t="s">
        <v>0</v>
      </c>
      <c r="I3" s="61"/>
      <c r="J3" s="9"/>
      <c r="K3" s="9"/>
      <c r="L3" s="9"/>
      <c r="M3" s="9"/>
      <c r="N3" s="9"/>
      <c r="O3" s="9"/>
      <c r="P3" s="9"/>
    </row>
    <row r="4" spans="1:16" ht="52.5" customHeight="1" x14ac:dyDescent="0.25">
      <c r="A4" s="2"/>
      <c r="B4" s="91" t="s">
        <v>7</v>
      </c>
      <c r="C4" s="91"/>
      <c r="D4" s="91"/>
      <c r="E4" s="91"/>
      <c r="F4" s="91"/>
      <c r="G4" s="5"/>
      <c r="I4" s="16"/>
      <c r="J4" s="9"/>
      <c r="K4" s="9"/>
      <c r="L4" s="9"/>
      <c r="M4" s="9"/>
      <c r="N4" s="9"/>
      <c r="O4" s="9"/>
      <c r="P4" s="9"/>
    </row>
    <row r="5" spans="1:16" ht="81" customHeight="1" x14ac:dyDescent="0.25">
      <c r="A5" s="2"/>
      <c r="B5" s="91" t="s">
        <v>111</v>
      </c>
      <c r="C5" s="91"/>
      <c r="D5" s="91"/>
      <c r="E5" s="91"/>
      <c r="F5" s="91"/>
      <c r="G5" s="6"/>
      <c r="I5" s="16"/>
      <c r="J5" s="9"/>
      <c r="K5" s="9"/>
      <c r="L5" s="9"/>
      <c r="M5" s="9"/>
      <c r="N5" s="9"/>
      <c r="O5" s="9"/>
      <c r="P5" s="9"/>
    </row>
    <row r="6" spans="1:16" ht="19.5" customHeight="1" x14ac:dyDescent="0.25">
      <c r="A6" s="2"/>
      <c r="B6" s="92"/>
      <c r="C6" s="92"/>
      <c r="D6" s="4"/>
      <c r="E6" s="4"/>
      <c r="F6" s="4"/>
      <c r="G6" s="7"/>
      <c r="I6" s="16"/>
      <c r="J6" s="9"/>
      <c r="K6" s="9"/>
      <c r="L6" s="9"/>
      <c r="M6" s="9"/>
      <c r="N6" s="9"/>
      <c r="O6" s="9"/>
      <c r="P6" s="9"/>
    </row>
    <row r="7" spans="1:16" x14ac:dyDescent="0.25">
      <c r="A7" s="1" t="s">
        <v>1</v>
      </c>
      <c r="I7" s="16"/>
      <c r="J7" s="9"/>
      <c r="K7" s="9"/>
      <c r="L7" s="9"/>
      <c r="M7" s="9"/>
      <c r="N7" s="9"/>
      <c r="O7" s="9"/>
      <c r="P7" s="9"/>
    </row>
    <row r="8" spans="1:16" x14ac:dyDescent="0.25">
      <c r="I8" s="16"/>
      <c r="J8" s="9"/>
      <c r="K8" s="9"/>
      <c r="L8" s="9"/>
      <c r="M8" s="9"/>
      <c r="N8" s="9"/>
      <c r="O8" s="9"/>
      <c r="P8" s="9"/>
    </row>
    <row r="9" spans="1:16" x14ac:dyDescent="0.25">
      <c r="A9" s="89" t="s">
        <v>2</v>
      </c>
      <c r="B9" s="89"/>
      <c r="C9" s="89"/>
      <c r="D9" s="89"/>
      <c r="E9" s="8" t="s">
        <v>3</v>
      </c>
      <c r="I9" s="16"/>
      <c r="J9" s="9"/>
      <c r="K9" s="9"/>
      <c r="L9" s="9"/>
      <c r="M9" s="9"/>
      <c r="N9" s="9"/>
      <c r="O9" s="9"/>
      <c r="P9" s="9"/>
    </row>
    <row r="10" spans="1:16" x14ac:dyDescent="0.25">
      <c r="A10" s="89" t="s">
        <v>8</v>
      </c>
      <c r="B10" s="89"/>
      <c r="C10" s="89"/>
      <c r="D10" s="89"/>
      <c r="E10" s="10">
        <v>21.3</v>
      </c>
      <c r="I10" s="16"/>
      <c r="J10" s="9"/>
      <c r="K10" s="9"/>
      <c r="L10" s="9"/>
      <c r="M10" s="9"/>
      <c r="N10" s="9"/>
      <c r="O10" s="9"/>
      <c r="P10" s="9"/>
    </row>
    <row r="11" spans="1:16" x14ac:dyDescent="0.25">
      <c r="A11" s="76" t="s">
        <v>9</v>
      </c>
      <c r="B11" s="77"/>
      <c r="C11" s="77"/>
      <c r="D11" s="78"/>
      <c r="E11" s="10">
        <v>0</v>
      </c>
      <c r="I11" s="16"/>
      <c r="J11" s="9"/>
      <c r="K11" s="9"/>
      <c r="L11" s="9"/>
      <c r="M11" s="9"/>
      <c r="N11" s="9"/>
      <c r="O11" s="9"/>
      <c r="P11" s="9"/>
    </row>
    <row r="12" spans="1:16" ht="15.75" customHeight="1" x14ac:dyDescent="0.25">
      <c r="A12" s="65" t="s">
        <v>10</v>
      </c>
      <c r="B12" s="66"/>
      <c r="C12" s="66"/>
      <c r="D12" s="67"/>
      <c r="E12" s="10">
        <v>0</v>
      </c>
      <c r="I12" s="16"/>
      <c r="J12" s="9"/>
      <c r="K12" s="9"/>
      <c r="L12" s="9"/>
      <c r="M12" s="9"/>
      <c r="N12" s="9"/>
      <c r="O12" s="9"/>
      <c r="P12" s="9"/>
    </row>
    <row r="13" spans="1:16" ht="51" customHeight="1" x14ac:dyDescent="0.25">
      <c r="A13" s="65" t="s">
        <v>25</v>
      </c>
      <c r="B13" s="66"/>
      <c r="C13" s="66"/>
      <c r="D13" s="67"/>
      <c r="E13" s="10">
        <v>1.1000000000000001</v>
      </c>
      <c r="F13" s="93" t="s">
        <v>26</v>
      </c>
      <c r="G13" s="94"/>
      <c r="I13" s="16"/>
      <c r="J13" s="9"/>
      <c r="K13" s="9"/>
      <c r="L13" s="9"/>
      <c r="M13" s="9"/>
      <c r="N13" s="9"/>
      <c r="O13" s="9"/>
      <c r="P13" s="9"/>
    </row>
    <row r="14" spans="1:16" ht="29.25" customHeight="1" x14ac:dyDescent="0.25">
      <c r="A14" s="65" t="s">
        <v>17</v>
      </c>
      <c r="B14" s="66"/>
      <c r="C14" s="66"/>
      <c r="D14" s="66"/>
      <c r="E14" s="10">
        <v>0</v>
      </c>
      <c r="I14" s="16"/>
      <c r="J14" s="9"/>
      <c r="K14" s="9"/>
      <c r="L14" s="9"/>
      <c r="M14" s="9"/>
      <c r="N14" s="9"/>
      <c r="O14" s="9"/>
      <c r="P14" s="9"/>
    </row>
    <row r="15" spans="1:16" ht="18" customHeight="1" x14ac:dyDescent="0.25">
      <c r="A15" s="87" t="s">
        <v>31</v>
      </c>
      <c r="B15" s="88"/>
      <c r="C15" s="88"/>
      <c r="D15" s="88"/>
      <c r="E15" s="90"/>
      <c r="I15" s="16"/>
      <c r="J15" s="9"/>
      <c r="K15" s="9"/>
      <c r="L15" s="9"/>
      <c r="M15" s="9"/>
      <c r="N15" s="9"/>
      <c r="O15" s="9"/>
      <c r="P15" s="9"/>
    </row>
    <row r="16" spans="1:16" ht="18" customHeight="1" x14ac:dyDescent="0.25">
      <c r="A16" s="87" t="s">
        <v>29</v>
      </c>
      <c r="B16" s="88"/>
      <c r="C16" s="88"/>
      <c r="D16" s="88"/>
      <c r="E16" s="18">
        <v>1.5</v>
      </c>
      <c r="I16" s="16"/>
      <c r="J16" s="9"/>
      <c r="K16" s="9"/>
      <c r="L16" s="9"/>
      <c r="M16" s="9"/>
      <c r="N16" s="9"/>
      <c r="O16" s="9"/>
      <c r="P16" s="9"/>
    </row>
    <row r="17" spans="1:16" ht="15" customHeight="1" x14ac:dyDescent="0.25">
      <c r="A17" s="87" t="s">
        <v>30</v>
      </c>
      <c r="B17" s="88"/>
      <c r="C17" s="88"/>
      <c r="D17" s="88"/>
      <c r="E17" s="18">
        <v>1.5</v>
      </c>
      <c r="I17" s="16"/>
      <c r="J17" s="9"/>
      <c r="K17" s="9"/>
      <c r="L17" s="9"/>
      <c r="M17" s="9"/>
      <c r="N17" s="9"/>
      <c r="O17" s="9"/>
      <c r="P17" s="9"/>
    </row>
    <row r="18" spans="1:16" x14ac:dyDescent="0.25">
      <c r="A18" s="73" t="s">
        <v>11</v>
      </c>
      <c r="B18" s="74"/>
      <c r="C18" s="74"/>
      <c r="D18" s="74"/>
      <c r="E18" s="75"/>
      <c r="I18" s="16"/>
      <c r="J18" s="9"/>
      <c r="K18" s="9"/>
      <c r="L18" s="9"/>
      <c r="M18" s="9"/>
      <c r="N18" s="9"/>
      <c r="O18" s="9"/>
      <c r="P18" s="9"/>
    </row>
    <row r="19" spans="1:16" x14ac:dyDescent="0.25">
      <c r="A19" s="89" t="s">
        <v>12</v>
      </c>
      <c r="B19" s="89"/>
      <c r="C19" s="89"/>
      <c r="D19" s="89"/>
      <c r="E19" s="10">
        <v>1.79</v>
      </c>
      <c r="I19" s="16"/>
      <c r="J19" s="9"/>
      <c r="K19" s="9"/>
      <c r="L19" s="9"/>
      <c r="M19" s="9"/>
      <c r="N19" s="9"/>
      <c r="O19" s="9"/>
      <c r="P19" s="9"/>
    </row>
    <row r="20" spans="1:16" ht="20.25" customHeight="1" x14ac:dyDescent="0.25">
      <c r="A20" s="68" t="s">
        <v>13</v>
      </c>
      <c r="B20" s="68"/>
      <c r="C20" s="68"/>
      <c r="D20" s="68"/>
      <c r="E20" s="10">
        <v>1.6</v>
      </c>
      <c r="I20" s="16"/>
      <c r="J20" s="9"/>
      <c r="K20" s="9"/>
      <c r="L20" s="9"/>
      <c r="M20" s="9"/>
      <c r="N20" s="9"/>
      <c r="O20" s="9"/>
      <c r="P20" s="9"/>
    </row>
    <row r="21" spans="1:16" ht="18" customHeight="1" x14ac:dyDescent="0.25">
      <c r="A21" s="87" t="s">
        <v>14</v>
      </c>
      <c r="B21" s="88"/>
      <c r="C21" s="88"/>
      <c r="D21" s="88"/>
      <c r="E21" s="90"/>
      <c r="I21" s="16"/>
      <c r="J21" s="9"/>
      <c r="K21" s="9"/>
      <c r="L21" s="9"/>
      <c r="M21" s="9"/>
      <c r="N21" s="9"/>
      <c r="O21" s="9"/>
      <c r="P21" s="9"/>
    </row>
    <row r="22" spans="1:16" x14ac:dyDescent="0.25">
      <c r="A22" s="73" t="s">
        <v>21</v>
      </c>
      <c r="B22" s="74"/>
      <c r="C22" s="74"/>
      <c r="D22" s="74"/>
      <c r="E22" s="75"/>
      <c r="I22" s="16"/>
      <c r="J22" s="9"/>
      <c r="K22" s="9"/>
      <c r="L22" s="9"/>
      <c r="M22" s="9"/>
      <c r="N22" s="9"/>
      <c r="O22" s="9"/>
      <c r="P22" s="9"/>
    </row>
    <row r="23" spans="1:16" x14ac:dyDescent="0.25">
      <c r="A23" s="76" t="s">
        <v>15</v>
      </c>
      <c r="B23" s="77"/>
      <c r="C23" s="77"/>
      <c r="D23" s="78"/>
      <c r="E23" s="10">
        <v>0.65</v>
      </c>
      <c r="I23" s="16"/>
      <c r="J23" s="9"/>
      <c r="K23" s="9"/>
      <c r="L23" s="9"/>
      <c r="M23" s="9"/>
      <c r="N23" s="9"/>
      <c r="O23" s="9"/>
      <c r="P23" s="9"/>
    </row>
    <row r="24" spans="1:16" ht="32.25" customHeight="1" x14ac:dyDescent="0.35">
      <c r="A24" s="82" t="s">
        <v>102</v>
      </c>
      <c r="B24" s="83"/>
      <c r="C24" s="83"/>
      <c r="D24" s="84"/>
      <c r="E24" s="10">
        <v>16</v>
      </c>
      <c r="I24" s="16"/>
      <c r="J24" s="9"/>
      <c r="K24" s="9"/>
      <c r="L24" s="9"/>
      <c r="M24" s="9"/>
      <c r="N24" s="9"/>
      <c r="O24" s="9"/>
      <c r="P24" s="9"/>
    </row>
    <row r="25" spans="1:16" x14ac:dyDescent="0.25">
      <c r="A25" s="85" t="s">
        <v>18</v>
      </c>
      <c r="B25" s="62"/>
      <c r="C25" s="62"/>
      <c r="D25" s="62"/>
      <c r="E25" s="86"/>
      <c r="I25" s="16"/>
      <c r="J25" s="9"/>
      <c r="K25" s="9"/>
      <c r="L25" s="9"/>
      <c r="M25" s="9"/>
      <c r="N25" s="9"/>
      <c r="O25" s="9"/>
      <c r="P25" s="9"/>
    </row>
    <row r="26" spans="1:16" x14ac:dyDescent="0.25">
      <c r="A26" s="76" t="s">
        <v>15</v>
      </c>
      <c r="B26" s="77"/>
      <c r="C26" s="77"/>
      <c r="D26" s="78"/>
      <c r="E26" s="10">
        <v>0.65</v>
      </c>
      <c r="I26" s="16"/>
      <c r="J26" s="9"/>
      <c r="K26" s="9"/>
      <c r="L26" s="9"/>
      <c r="M26" s="9"/>
      <c r="N26" s="9"/>
      <c r="O26" s="9"/>
      <c r="P26" s="9"/>
    </row>
    <row r="27" spans="1:16" ht="33" customHeight="1" x14ac:dyDescent="0.25">
      <c r="A27" s="82" t="s">
        <v>16</v>
      </c>
      <c r="B27" s="83"/>
      <c r="C27" s="83"/>
      <c r="D27" s="84"/>
      <c r="E27" s="10">
        <v>18</v>
      </c>
      <c r="I27" s="16"/>
      <c r="J27" s="9"/>
      <c r="K27" s="9"/>
      <c r="L27" s="9"/>
      <c r="M27" s="9"/>
      <c r="N27" s="9"/>
      <c r="O27" s="9"/>
      <c r="P27" s="9"/>
    </row>
    <row r="28" spans="1:16" ht="17.25" customHeight="1" x14ac:dyDescent="0.25">
      <c r="A28" s="65" t="s">
        <v>19</v>
      </c>
      <c r="B28" s="66"/>
      <c r="C28" s="66"/>
      <c r="D28" s="67"/>
      <c r="E28" s="10">
        <v>35</v>
      </c>
      <c r="I28" s="16"/>
      <c r="J28" s="9"/>
      <c r="K28" s="9"/>
      <c r="L28" s="9"/>
      <c r="M28" s="9"/>
      <c r="N28" s="9"/>
      <c r="O28" s="9"/>
      <c r="P28" s="9"/>
    </row>
    <row r="29" spans="1:16" ht="34.5" customHeight="1" x14ac:dyDescent="0.25">
      <c r="A29" s="68" t="s">
        <v>20</v>
      </c>
      <c r="B29" s="68"/>
      <c r="C29" s="68"/>
      <c r="D29" s="68"/>
      <c r="E29" s="10">
        <v>1</v>
      </c>
      <c r="I29" s="16"/>
      <c r="J29" s="9"/>
      <c r="K29" s="9"/>
      <c r="L29" s="9"/>
      <c r="M29" s="9"/>
      <c r="N29" s="9"/>
      <c r="O29" s="9"/>
      <c r="P29" s="9"/>
    </row>
    <row r="30" spans="1:16" ht="22.5" customHeight="1" x14ac:dyDescent="0.25">
      <c r="I30" s="16"/>
      <c r="J30" s="9"/>
      <c r="K30" s="9"/>
      <c r="L30" s="9"/>
      <c r="M30" s="9"/>
      <c r="N30" s="9"/>
      <c r="O30" s="9"/>
      <c r="P30" s="9"/>
    </row>
    <row r="31" spans="1:16" x14ac:dyDescent="0.25">
      <c r="A31" s="1" t="s">
        <v>4</v>
      </c>
      <c r="I31" s="16"/>
      <c r="J31" s="9"/>
      <c r="K31" s="9"/>
      <c r="L31" s="9"/>
      <c r="M31" s="9"/>
      <c r="N31" s="9"/>
      <c r="O31" s="9"/>
      <c r="P31" s="9"/>
    </row>
    <row r="32" spans="1:16" x14ac:dyDescent="0.25">
      <c r="I32" s="16"/>
      <c r="J32" s="9"/>
      <c r="K32" s="9"/>
      <c r="L32" s="9"/>
      <c r="M32" s="9"/>
      <c r="N32" s="9"/>
      <c r="O32" s="9"/>
      <c r="P32" s="9"/>
    </row>
    <row r="33" spans="1:16" x14ac:dyDescent="0.25">
      <c r="A33" s="9" t="s">
        <v>22</v>
      </c>
      <c r="B33" s="9"/>
      <c r="I33" s="16"/>
      <c r="J33" s="9"/>
      <c r="K33" s="9"/>
      <c r="L33" s="9"/>
      <c r="M33" s="9"/>
      <c r="N33" s="9"/>
      <c r="O33" s="9"/>
      <c r="P33" s="9"/>
    </row>
    <row r="34" spans="1:16" ht="21" customHeight="1" x14ac:dyDescent="0.25">
      <c r="A34" s="69" t="s">
        <v>23</v>
      </c>
      <c r="B34" s="69"/>
      <c r="C34" s="69"/>
      <c r="D34" s="69"/>
      <c r="E34" s="69"/>
      <c r="F34" s="69"/>
      <c r="G34" s="69"/>
      <c r="I34" s="16"/>
      <c r="J34" s="9"/>
      <c r="K34" s="9"/>
      <c r="L34" s="9"/>
      <c r="M34" s="9"/>
      <c r="N34" s="9"/>
      <c r="O34" s="9"/>
      <c r="P34" s="9"/>
    </row>
    <row r="35" spans="1:16" ht="17.25" customHeight="1" x14ac:dyDescent="0.25">
      <c r="A35" s="70" t="s">
        <v>24</v>
      </c>
      <c r="B35" s="70"/>
      <c r="C35" s="21">
        <f>E13*E19</f>
        <v>1.9690000000000003</v>
      </c>
      <c r="D35" s="48" t="s">
        <v>6</v>
      </c>
      <c r="E35" s="48"/>
      <c r="I35" s="16"/>
      <c r="J35" s="9"/>
      <c r="K35" s="9"/>
      <c r="L35" s="9"/>
      <c r="M35" s="9"/>
      <c r="N35" s="9"/>
      <c r="O35" s="9"/>
      <c r="P35" s="9"/>
    </row>
    <row r="36" spans="1:16" x14ac:dyDescent="0.25">
      <c r="A36" s="9" t="s">
        <v>27</v>
      </c>
      <c r="B36" s="9"/>
      <c r="I36" s="16"/>
      <c r="J36" s="9"/>
      <c r="K36" s="9"/>
      <c r="L36" s="9"/>
      <c r="M36" s="9"/>
      <c r="N36" s="9"/>
      <c r="O36" s="9"/>
      <c r="P36" s="9"/>
    </row>
    <row r="37" spans="1:16" x14ac:dyDescent="0.25">
      <c r="A37" s="71" t="s">
        <v>35</v>
      </c>
      <c r="B37" s="71"/>
      <c r="C37" s="22">
        <v>2</v>
      </c>
      <c r="D37" s="1" t="s">
        <v>6</v>
      </c>
      <c r="I37" s="16"/>
      <c r="J37" s="9"/>
      <c r="K37" s="9"/>
      <c r="L37" s="9"/>
      <c r="M37" s="9"/>
      <c r="N37" s="9"/>
      <c r="O37" s="9"/>
      <c r="P37" s="9"/>
    </row>
    <row r="38" spans="1:16" x14ac:dyDescent="0.25">
      <c r="I38" s="16"/>
      <c r="J38" s="9"/>
      <c r="K38" s="9"/>
      <c r="L38" s="9"/>
      <c r="M38" s="9"/>
      <c r="N38" s="9"/>
      <c r="O38" s="9"/>
      <c r="P38" s="9"/>
    </row>
    <row r="39" spans="1:16" ht="19.5" customHeight="1" x14ac:dyDescent="0.3">
      <c r="A39" s="72" t="s">
        <v>28</v>
      </c>
      <c r="B39" s="72"/>
      <c r="C39" s="72"/>
      <c r="D39" s="72"/>
      <c r="E39" s="72"/>
      <c r="F39" s="72"/>
      <c r="G39" s="72"/>
      <c r="I39" s="16"/>
      <c r="J39" s="9"/>
      <c r="K39" s="9"/>
      <c r="L39" s="9"/>
      <c r="M39" s="9"/>
      <c r="N39" s="9"/>
      <c r="O39" s="9"/>
      <c r="P39" s="9"/>
    </row>
    <row r="40" spans="1:16" ht="33.75" customHeight="1" x14ac:dyDescent="0.25">
      <c r="A40" s="63" t="s">
        <v>32</v>
      </c>
      <c r="B40" s="63"/>
      <c r="C40" s="63"/>
      <c r="D40" s="63"/>
      <c r="E40" s="63"/>
      <c r="I40" s="16"/>
      <c r="J40" s="9"/>
      <c r="K40" s="9"/>
      <c r="L40" s="9"/>
      <c r="M40" s="9"/>
      <c r="N40" s="9"/>
      <c r="O40" s="9"/>
      <c r="P40" s="9"/>
    </row>
    <row r="41" spans="1:16" x14ac:dyDescent="0.25">
      <c r="I41" s="16"/>
      <c r="J41" s="9"/>
      <c r="K41" s="9"/>
      <c r="L41" s="9"/>
      <c r="M41" s="9"/>
      <c r="N41" s="9"/>
      <c r="O41" s="9"/>
      <c r="P41" s="9"/>
    </row>
    <row r="42" spans="1:16" x14ac:dyDescent="0.25">
      <c r="A42"/>
      <c r="B42"/>
      <c r="I42" s="16"/>
      <c r="J42" s="9"/>
      <c r="K42" s="9"/>
      <c r="L42" s="9"/>
      <c r="M42" s="9"/>
      <c r="N42" s="9"/>
      <c r="O42" s="9"/>
      <c r="P42" s="9"/>
    </row>
    <row r="43" spans="1:16" x14ac:dyDescent="0.25">
      <c r="I43" s="16"/>
      <c r="J43" s="9"/>
      <c r="K43" s="9"/>
      <c r="L43" s="9"/>
      <c r="M43" s="9"/>
      <c r="N43" s="9"/>
      <c r="O43" s="9"/>
      <c r="P43" s="9"/>
    </row>
    <row r="44" spans="1:16" x14ac:dyDescent="0.25">
      <c r="A44" s="49" t="s">
        <v>76</v>
      </c>
      <c r="B44" s="41">
        <f>E10*10</f>
        <v>213</v>
      </c>
      <c r="C44" s="1" t="s">
        <v>5</v>
      </c>
      <c r="D44" s="1" t="s">
        <v>77</v>
      </c>
      <c r="I44" s="16"/>
      <c r="J44" s="9"/>
      <c r="K44" s="9"/>
      <c r="L44" s="9"/>
      <c r="M44" s="9"/>
      <c r="N44" s="9"/>
      <c r="O44" s="9"/>
      <c r="P44" s="9"/>
    </row>
    <row r="45" spans="1:16" x14ac:dyDescent="0.25">
      <c r="A45" s="49" t="s">
        <v>78</v>
      </c>
      <c r="B45" s="41">
        <f>E16*E17</f>
        <v>2.25</v>
      </c>
      <c r="C45" s="1" t="s">
        <v>79</v>
      </c>
      <c r="D45" s="1" t="s">
        <v>80</v>
      </c>
      <c r="I45" s="16"/>
      <c r="J45" s="9"/>
      <c r="K45" s="9"/>
      <c r="L45" s="9"/>
      <c r="M45" s="9"/>
      <c r="N45" s="9"/>
      <c r="O45" s="9"/>
      <c r="P45" s="9"/>
    </row>
    <row r="46" spans="1:16" ht="38.25" customHeight="1" x14ac:dyDescent="0.35">
      <c r="A46" s="51" t="s">
        <v>81</v>
      </c>
      <c r="B46" s="42">
        <v>20</v>
      </c>
      <c r="C46" s="24" t="s">
        <v>82</v>
      </c>
      <c r="D46" s="63" t="s">
        <v>83</v>
      </c>
      <c r="E46" s="63"/>
      <c r="F46" s="63"/>
      <c r="G46" s="63"/>
      <c r="I46" s="16"/>
      <c r="J46" s="9"/>
      <c r="K46" s="9"/>
      <c r="L46" s="9"/>
      <c r="M46" s="9"/>
      <c r="N46" s="9"/>
      <c r="O46" s="9"/>
      <c r="P46" s="9"/>
    </row>
    <row r="47" spans="1:16" ht="21" customHeight="1" x14ac:dyDescent="0.25">
      <c r="A47" s="51" t="s">
        <v>35</v>
      </c>
      <c r="B47" s="42">
        <f>C37</f>
        <v>2</v>
      </c>
      <c r="C47" s="47" t="s">
        <v>6</v>
      </c>
      <c r="D47" s="63" t="s">
        <v>84</v>
      </c>
      <c r="E47" s="63"/>
      <c r="F47" s="63"/>
      <c r="I47" s="16"/>
      <c r="J47" s="9"/>
      <c r="K47" s="9"/>
      <c r="L47" s="9"/>
      <c r="M47" s="9"/>
      <c r="N47" s="9"/>
      <c r="O47" s="9"/>
      <c r="P47" s="9"/>
    </row>
    <row r="48" spans="1:16" x14ac:dyDescent="0.25">
      <c r="I48" s="16"/>
      <c r="J48" s="9"/>
      <c r="K48" s="9"/>
      <c r="L48" s="9"/>
      <c r="M48" s="9"/>
      <c r="N48" s="9"/>
      <c r="O48" s="9"/>
      <c r="P48" s="9"/>
    </row>
    <row r="49" spans="1:16" x14ac:dyDescent="0.25">
      <c r="A49" s="80" t="s">
        <v>112</v>
      </c>
      <c r="B49" s="80"/>
      <c r="C49" s="43">
        <f>E10*10/(E16*E17)+20*C37</f>
        <v>134.66666666666669</v>
      </c>
      <c r="D49" s="1" t="s">
        <v>75</v>
      </c>
      <c r="I49" s="9"/>
      <c r="J49" s="9"/>
      <c r="K49" s="9"/>
      <c r="L49" s="9"/>
      <c r="M49" s="9"/>
      <c r="N49" s="9"/>
      <c r="O49" s="9"/>
      <c r="P49" s="9"/>
    </row>
    <row r="51" spans="1:16" ht="16.5" x14ac:dyDescent="0.3">
      <c r="A51" s="1" t="s">
        <v>36</v>
      </c>
      <c r="C51" s="3"/>
    </row>
    <row r="52" spans="1:16" ht="21.75" customHeight="1" x14ac:dyDescent="0.25">
      <c r="A52" s="81" t="s">
        <v>37</v>
      </c>
      <c r="B52" s="81"/>
      <c r="C52" s="81"/>
      <c r="D52" s="81"/>
      <c r="E52" s="81"/>
      <c r="F52" s="81"/>
      <c r="G52" s="81"/>
    </row>
    <row r="54" spans="1:16" x14ac:dyDescent="0.25">
      <c r="A54"/>
      <c r="B54"/>
    </row>
    <row r="56" spans="1:16" ht="18.75" x14ac:dyDescent="0.35">
      <c r="A56" s="71" t="s">
        <v>38</v>
      </c>
      <c r="B56" s="71"/>
      <c r="C56" s="40">
        <v>1.4</v>
      </c>
      <c r="D56" s="80" t="s">
        <v>40</v>
      </c>
      <c r="E56" s="80"/>
    </row>
    <row r="57" spans="1:16" ht="18.75" x14ac:dyDescent="0.35">
      <c r="A57" s="71" t="s">
        <v>39</v>
      </c>
      <c r="B57" s="71"/>
      <c r="C57" s="40">
        <v>1.2</v>
      </c>
      <c r="D57" s="80" t="s">
        <v>40</v>
      </c>
      <c r="E57" s="80"/>
    </row>
    <row r="58" spans="1:16" ht="48" customHeight="1" x14ac:dyDescent="0.25">
      <c r="B58" s="32" t="s">
        <v>41</v>
      </c>
      <c r="C58" s="22">
        <v>1</v>
      </c>
      <c r="D58" s="63" t="s">
        <v>46</v>
      </c>
      <c r="E58" s="63"/>
      <c r="F58" s="63"/>
      <c r="G58" s="63"/>
    </row>
    <row r="59" spans="1:16" x14ac:dyDescent="0.25">
      <c r="B59" s="49" t="s">
        <v>42</v>
      </c>
      <c r="C59" s="41">
        <f>INDEX('Таблица 5.5'!B4:B49,MATCH('с изгибающим моментом'!E28,'Таблица 5.5'!A4:A49,0))</f>
        <v>1.68</v>
      </c>
      <c r="D59" s="64" t="s">
        <v>45</v>
      </c>
      <c r="E59" s="64"/>
      <c r="F59" s="64"/>
    </row>
    <row r="60" spans="1:16" x14ac:dyDescent="0.25">
      <c r="B60" s="49" t="s">
        <v>43</v>
      </c>
      <c r="C60" s="41">
        <f>INDEX('Таблица 5.5'!C4:C49,MATCH('с изгибающим моментом'!E28,'Таблица 5.5'!A4:A49,0))</f>
        <v>7.71</v>
      </c>
      <c r="D60" s="64"/>
      <c r="E60" s="64"/>
      <c r="F60" s="64"/>
    </row>
    <row r="61" spans="1:16" x14ac:dyDescent="0.25">
      <c r="B61" s="49" t="s">
        <v>44</v>
      </c>
      <c r="C61" s="41">
        <f>INDEX('Таблица 5.5'!D4:D49,MATCH('с изгибающим моментом'!E28,'Таблица 5.5'!A4:A49,0))</f>
        <v>9.58</v>
      </c>
      <c r="D61" s="64"/>
      <c r="E61" s="64"/>
      <c r="F61" s="64"/>
    </row>
    <row r="62" spans="1:16" ht="18" customHeight="1" x14ac:dyDescent="0.25">
      <c r="B62" s="49" t="s">
        <v>89</v>
      </c>
      <c r="C62" s="40">
        <v>1</v>
      </c>
      <c r="D62" s="63" t="s">
        <v>90</v>
      </c>
      <c r="E62" s="63"/>
      <c r="F62" s="63"/>
      <c r="G62" s="63"/>
    </row>
    <row r="63" spans="1:16" x14ac:dyDescent="0.25">
      <c r="B63" s="49" t="s">
        <v>91</v>
      </c>
      <c r="C63" s="41">
        <f>E16</f>
        <v>1.5</v>
      </c>
      <c r="D63" s="79" t="s">
        <v>92</v>
      </c>
      <c r="E63" s="79"/>
      <c r="F63" s="79"/>
    </row>
    <row r="64" spans="1:16" ht="30.75" customHeight="1" x14ac:dyDescent="0.25">
      <c r="B64" s="44" t="s">
        <v>93</v>
      </c>
      <c r="C64" s="45">
        <f>IF(E20&lt;C37,(E27-10)/(1+E26),(IF(E20&lt;(C37+E16/2),((E27-10)/(1+E26)*(C37-E20+E16/2)+(E24*(E20-C37)))/(E16/2),E27)))</f>
        <v>4.8484848484848486</v>
      </c>
      <c r="D64" s="63" t="s">
        <v>94</v>
      </c>
      <c r="E64" s="63"/>
      <c r="F64" s="63"/>
      <c r="G64" s="63"/>
    </row>
    <row r="65" spans="1:7" ht="33.75" customHeight="1" x14ac:dyDescent="0.25">
      <c r="B65" s="44" t="s">
        <v>95</v>
      </c>
      <c r="C65" s="45">
        <f>IF(E20&gt;C37,E24,((((E24-10)/(1+E23))*(C37-E20)+(E24*E20))/C37))</f>
        <v>13.527272727272727</v>
      </c>
      <c r="D65" s="63" t="s">
        <v>96</v>
      </c>
      <c r="E65" s="63"/>
      <c r="F65" s="63"/>
      <c r="G65" s="63"/>
    </row>
    <row r="66" spans="1:7" ht="18.75" x14ac:dyDescent="0.35">
      <c r="B66" s="49" t="s">
        <v>97</v>
      </c>
      <c r="C66" s="41">
        <f>B47</f>
        <v>2</v>
      </c>
      <c r="D66" s="1" t="s">
        <v>98</v>
      </c>
    </row>
    <row r="67" spans="1:7" ht="18.75" x14ac:dyDescent="0.35">
      <c r="B67" s="49" t="s">
        <v>99</v>
      </c>
      <c r="C67" s="41">
        <f>E14</f>
        <v>0</v>
      </c>
      <c r="D67" s="1" t="s">
        <v>100</v>
      </c>
    </row>
    <row r="68" spans="1:7" ht="18.75" x14ac:dyDescent="0.35">
      <c r="B68" s="49" t="s">
        <v>101</v>
      </c>
      <c r="C68" s="41">
        <f>E29</f>
        <v>1</v>
      </c>
      <c r="D68" s="1" t="s">
        <v>103</v>
      </c>
    </row>
    <row r="70" spans="1:7" x14ac:dyDescent="0.25">
      <c r="A70" s="23" t="s">
        <v>104</v>
      </c>
    </row>
    <row r="72" spans="1:7" x14ac:dyDescent="0.25">
      <c r="A72" s="49" t="s">
        <v>105</v>
      </c>
      <c r="B72" s="1">
        <f>(C56*C57/C58)*(C59*C62*C63*C64+C60*C66*C65+(C60-1)*C67*C65+C61*C68)</f>
        <v>387.05306181818185</v>
      </c>
      <c r="C72" s="1" t="s">
        <v>75</v>
      </c>
    </row>
    <row r="74" spans="1:7" x14ac:dyDescent="0.25">
      <c r="A74" s="1" t="s">
        <v>106</v>
      </c>
    </row>
    <row r="76" spans="1:7" x14ac:dyDescent="0.25">
      <c r="A76" s="49" t="s">
        <v>107</v>
      </c>
      <c r="B76" s="1">
        <f>C49</f>
        <v>134.66666666666669</v>
      </c>
      <c r="C76" s="50" t="str">
        <f>IF(B76&lt;E76,"&lt;","&gt;")</f>
        <v>&lt;</v>
      </c>
      <c r="D76" s="50" t="s">
        <v>105</v>
      </c>
      <c r="E76" s="46">
        <f>B72</f>
        <v>387.05306181818185</v>
      </c>
      <c r="F76" s="1" t="s">
        <v>75</v>
      </c>
    </row>
    <row r="78" spans="1:7" x14ac:dyDescent="0.25">
      <c r="A78" s="1" t="str">
        <f>IF(B76&lt;E76,"Требования по прочности основания соблюдены","Требуется увеличить площадь фундамента")</f>
        <v>Требования по прочности основания соблюдены</v>
      </c>
    </row>
  </sheetData>
  <mergeCells count="48">
    <mergeCell ref="A15:E15"/>
    <mergeCell ref="A1:G1"/>
    <mergeCell ref="B4:F4"/>
    <mergeCell ref="B5:F5"/>
    <mergeCell ref="B6:C6"/>
    <mergeCell ref="A9:D9"/>
    <mergeCell ref="A10:D10"/>
    <mergeCell ref="A11:D11"/>
    <mergeCell ref="A12:D12"/>
    <mergeCell ref="A13:D13"/>
    <mergeCell ref="F13:G13"/>
    <mergeCell ref="A14:D14"/>
    <mergeCell ref="A24:D24"/>
    <mergeCell ref="A25:E25"/>
    <mergeCell ref="A26:D26"/>
    <mergeCell ref="A27:D27"/>
    <mergeCell ref="A16:D16"/>
    <mergeCell ref="A17:D17"/>
    <mergeCell ref="A18:E18"/>
    <mergeCell ref="A19:D19"/>
    <mergeCell ref="A20:D20"/>
    <mergeCell ref="A21:E21"/>
    <mergeCell ref="D62:G62"/>
    <mergeCell ref="D63:F63"/>
    <mergeCell ref="D64:G64"/>
    <mergeCell ref="D65:G65"/>
    <mergeCell ref="A49:B49"/>
    <mergeCell ref="A52:G52"/>
    <mergeCell ref="A56:B56"/>
    <mergeCell ref="D56:E56"/>
    <mergeCell ref="A57:B57"/>
    <mergeCell ref="D57:E57"/>
    <mergeCell ref="I1:P1"/>
    <mergeCell ref="I2:I3"/>
    <mergeCell ref="J2:P2"/>
    <mergeCell ref="D58:G58"/>
    <mergeCell ref="D59:F61"/>
    <mergeCell ref="A40:E40"/>
    <mergeCell ref="D46:G46"/>
    <mergeCell ref="D47:F47"/>
    <mergeCell ref="A28:D28"/>
    <mergeCell ref="A29:D29"/>
    <mergeCell ref="A34:G34"/>
    <mergeCell ref="A35:B35"/>
    <mergeCell ref="A37:B37"/>
    <mergeCell ref="A39:G39"/>
    <mergeCell ref="A22:E22"/>
    <mergeCell ref="A23:D2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4" r:id="rId4">
          <objectPr defaultSize="0" autoPict="0" r:id="rId5">
            <anchor moveWithCells="1" sizeWithCells="1">
              <from>
                <xdr:col>0</xdr:col>
                <xdr:colOff>209550</xdr:colOff>
                <xdr:row>40</xdr:row>
                <xdr:rowOff>66675</xdr:rowOff>
              </from>
              <to>
                <xdr:col>2</xdr:col>
                <xdr:colOff>152400</xdr:colOff>
                <xdr:row>42</xdr:row>
                <xdr:rowOff>95250</xdr:rowOff>
              </to>
            </anchor>
          </objectPr>
        </oleObject>
      </mc:Choice>
      <mc:Fallback>
        <oleObject progId="Equation.3" shapeId="2054" r:id="rId4"/>
      </mc:Fallback>
    </mc:AlternateContent>
    <mc:AlternateContent xmlns:mc="http://schemas.openxmlformats.org/markup-compatibility/2006">
      <mc:Choice Requires="x14">
        <oleObject progId="Equation.3" shapeId="2055" r:id="rId6">
          <objectPr defaultSize="0" autoPict="0" r:id="rId7">
            <anchor moveWithCells="1" sizeWithCells="1">
              <from>
                <xdr:col>0</xdr:col>
                <xdr:colOff>228600</xdr:colOff>
                <xdr:row>52</xdr:row>
                <xdr:rowOff>57150</xdr:rowOff>
              </from>
              <to>
                <xdr:col>5</xdr:col>
                <xdr:colOff>171450</xdr:colOff>
                <xdr:row>54</xdr:row>
                <xdr:rowOff>57150</xdr:rowOff>
              </to>
            </anchor>
          </objectPr>
        </oleObject>
      </mc:Choice>
      <mc:Fallback>
        <oleObject progId="Equation.3" shapeId="205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8"/>
  <sheetViews>
    <sheetView zoomScale="130" zoomScaleNormal="130" workbookViewId="0">
      <selection activeCell="A80" sqref="A80:G80"/>
    </sheetView>
  </sheetViews>
  <sheetFormatPr defaultRowHeight="15.75" x14ac:dyDescent="0.25"/>
  <cols>
    <col min="1" max="1" width="8.140625" style="1" customWidth="1"/>
    <col min="2" max="2" width="6.42578125" style="1" customWidth="1"/>
    <col min="3" max="3" width="9" style="1" customWidth="1"/>
    <col min="4" max="4" width="9.42578125" style="1" customWidth="1"/>
    <col min="5" max="5" width="18.85546875" style="1" customWidth="1"/>
    <col min="6" max="6" width="5" style="1" customWidth="1"/>
    <col min="7" max="7" width="32" style="1" customWidth="1"/>
    <col min="8" max="8" width="32.140625" style="1" customWidth="1"/>
    <col min="9" max="9" width="20.85546875" style="1" customWidth="1"/>
    <col min="10" max="10" width="20.7109375" style="1" customWidth="1"/>
    <col min="11" max="11" width="10" style="1" customWidth="1"/>
    <col min="12" max="16384" width="9.140625" style="1"/>
  </cols>
  <sheetData>
    <row r="1" spans="1:16" ht="32.25" customHeight="1" x14ac:dyDescent="0.25">
      <c r="A1" s="63" t="s">
        <v>109</v>
      </c>
      <c r="B1" s="63"/>
      <c r="C1" s="63"/>
      <c r="D1" s="63"/>
      <c r="E1" s="63"/>
      <c r="F1" s="63"/>
      <c r="G1" s="63"/>
      <c r="I1" s="60"/>
      <c r="J1" s="60"/>
      <c r="K1" s="60"/>
      <c r="L1" s="60"/>
      <c r="M1" s="60"/>
      <c r="N1" s="60"/>
      <c r="O1" s="60"/>
      <c r="P1" s="60"/>
    </row>
    <row r="2" spans="1:16" x14ac:dyDescent="0.25">
      <c r="I2" s="61"/>
      <c r="J2" s="62"/>
      <c r="K2" s="62"/>
      <c r="L2" s="62"/>
      <c r="M2" s="62"/>
      <c r="N2" s="62"/>
      <c r="O2" s="62"/>
      <c r="P2" s="62"/>
    </row>
    <row r="3" spans="1:16" x14ac:dyDescent="0.25">
      <c r="A3" s="1" t="s">
        <v>0</v>
      </c>
      <c r="I3" s="61"/>
      <c r="J3" s="9"/>
      <c r="K3" s="9"/>
      <c r="L3" s="9"/>
      <c r="M3" s="9"/>
      <c r="N3" s="9"/>
      <c r="O3" s="9"/>
      <c r="P3" s="9"/>
    </row>
    <row r="4" spans="1:16" ht="52.5" customHeight="1" x14ac:dyDescent="0.25">
      <c r="A4" s="2"/>
      <c r="B4" s="91" t="s">
        <v>7</v>
      </c>
      <c r="C4" s="91"/>
      <c r="D4" s="91"/>
      <c r="E4" s="91"/>
      <c r="F4" s="91"/>
      <c r="G4" s="5"/>
      <c r="I4" s="12"/>
      <c r="J4" s="9"/>
      <c r="K4" s="9"/>
      <c r="L4" s="9"/>
      <c r="M4" s="9"/>
      <c r="N4" s="9"/>
      <c r="O4" s="9"/>
      <c r="P4" s="9"/>
    </row>
    <row r="5" spans="1:16" ht="81" customHeight="1" x14ac:dyDescent="0.25">
      <c r="A5" s="2"/>
      <c r="B5" s="91" t="s">
        <v>113</v>
      </c>
      <c r="C5" s="91"/>
      <c r="D5" s="91"/>
      <c r="E5" s="91"/>
      <c r="F5" s="91"/>
      <c r="G5" s="6"/>
      <c r="I5" s="12"/>
      <c r="J5" s="9"/>
      <c r="K5" s="9"/>
      <c r="L5" s="9"/>
      <c r="M5" s="9"/>
      <c r="N5" s="9"/>
      <c r="O5" s="9"/>
      <c r="P5" s="9"/>
    </row>
    <row r="6" spans="1:16" ht="19.5" customHeight="1" x14ac:dyDescent="0.25">
      <c r="A6" s="2"/>
      <c r="B6" s="92"/>
      <c r="C6" s="92"/>
      <c r="D6" s="4"/>
      <c r="E6" s="4"/>
      <c r="F6" s="4"/>
      <c r="G6" s="7"/>
      <c r="I6" s="12"/>
      <c r="J6" s="9"/>
      <c r="K6" s="9"/>
      <c r="L6" s="9"/>
      <c r="M6" s="9"/>
      <c r="N6" s="9"/>
      <c r="O6" s="9"/>
      <c r="P6" s="9"/>
    </row>
    <row r="7" spans="1:16" x14ac:dyDescent="0.25">
      <c r="A7" s="1" t="s">
        <v>1</v>
      </c>
      <c r="I7" s="12"/>
      <c r="J7" s="9"/>
      <c r="K7" s="9"/>
      <c r="L7" s="9"/>
      <c r="M7" s="9"/>
      <c r="N7" s="9"/>
      <c r="O7" s="9"/>
      <c r="P7" s="9"/>
    </row>
    <row r="8" spans="1:16" x14ac:dyDescent="0.25">
      <c r="I8" s="12"/>
      <c r="J8" s="9"/>
      <c r="K8" s="9"/>
      <c r="L8" s="9"/>
      <c r="M8" s="9"/>
      <c r="N8" s="9"/>
      <c r="O8" s="9"/>
      <c r="P8" s="9"/>
    </row>
    <row r="9" spans="1:16" x14ac:dyDescent="0.25">
      <c r="A9" s="89" t="s">
        <v>2</v>
      </c>
      <c r="B9" s="89"/>
      <c r="C9" s="89"/>
      <c r="D9" s="89"/>
      <c r="E9" s="8" t="s">
        <v>3</v>
      </c>
      <c r="I9" s="12"/>
      <c r="J9" s="9"/>
      <c r="K9" s="9"/>
      <c r="L9" s="9"/>
      <c r="M9" s="9"/>
      <c r="N9" s="9"/>
      <c r="O9" s="9"/>
      <c r="P9" s="9"/>
    </row>
    <row r="10" spans="1:16" x14ac:dyDescent="0.25">
      <c r="A10" s="89" t="s">
        <v>8</v>
      </c>
      <c r="B10" s="89"/>
      <c r="C10" s="89"/>
      <c r="D10" s="89"/>
      <c r="E10" s="10">
        <v>0.6</v>
      </c>
      <c r="I10" s="12"/>
      <c r="J10" s="9"/>
      <c r="K10" s="9"/>
      <c r="L10" s="9"/>
      <c r="M10" s="9"/>
      <c r="N10" s="9"/>
      <c r="O10" s="9"/>
      <c r="P10" s="9"/>
    </row>
    <row r="11" spans="1:16" x14ac:dyDescent="0.25">
      <c r="A11" s="76" t="s">
        <v>9</v>
      </c>
      <c r="B11" s="77"/>
      <c r="C11" s="77"/>
      <c r="D11" s="78"/>
      <c r="E11" s="10">
        <v>1.8</v>
      </c>
      <c r="I11" s="12"/>
      <c r="J11" s="9"/>
      <c r="K11" s="9"/>
      <c r="L11" s="9"/>
      <c r="M11" s="9"/>
      <c r="N11" s="9"/>
      <c r="O11" s="9"/>
      <c r="P11" s="9"/>
    </row>
    <row r="12" spans="1:16" ht="15.75" customHeight="1" x14ac:dyDescent="0.25">
      <c r="A12" s="65" t="s">
        <v>10</v>
      </c>
      <c r="B12" s="66"/>
      <c r="C12" s="66"/>
      <c r="D12" s="67"/>
      <c r="E12" s="10">
        <v>0</v>
      </c>
      <c r="I12" s="12"/>
      <c r="J12" s="9"/>
      <c r="K12" s="9"/>
      <c r="L12" s="9"/>
      <c r="M12" s="9"/>
      <c r="N12" s="9"/>
      <c r="O12" s="9"/>
      <c r="P12" s="9"/>
    </row>
    <row r="13" spans="1:16" ht="51" customHeight="1" x14ac:dyDescent="0.25">
      <c r="A13" s="65" t="s">
        <v>25</v>
      </c>
      <c r="B13" s="66"/>
      <c r="C13" s="66"/>
      <c r="D13" s="67"/>
      <c r="E13" s="10">
        <v>1.1000000000000001</v>
      </c>
      <c r="F13" s="93" t="s">
        <v>26</v>
      </c>
      <c r="G13" s="94"/>
      <c r="I13" s="16"/>
      <c r="J13" s="9"/>
      <c r="K13" s="9"/>
      <c r="L13" s="9"/>
      <c r="M13" s="9"/>
      <c r="N13" s="9"/>
      <c r="O13" s="9"/>
      <c r="P13" s="9"/>
    </row>
    <row r="14" spans="1:16" ht="29.25" customHeight="1" x14ac:dyDescent="0.25">
      <c r="A14" s="65" t="s">
        <v>17</v>
      </c>
      <c r="B14" s="66"/>
      <c r="C14" s="66"/>
      <c r="D14" s="66"/>
      <c r="E14" s="10">
        <v>0</v>
      </c>
      <c r="I14" s="16"/>
      <c r="J14" s="9"/>
      <c r="K14" s="9"/>
      <c r="L14" s="9"/>
      <c r="M14" s="9"/>
      <c r="N14" s="9"/>
      <c r="O14" s="9"/>
      <c r="P14" s="9"/>
    </row>
    <row r="15" spans="1:16" ht="18" customHeight="1" x14ac:dyDescent="0.25">
      <c r="A15" s="87" t="s">
        <v>31</v>
      </c>
      <c r="B15" s="88"/>
      <c r="C15" s="88"/>
      <c r="D15" s="88"/>
      <c r="E15" s="90"/>
      <c r="I15" s="16"/>
      <c r="J15" s="9"/>
      <c r="K15" s="9"/>
      <c r="L15" s="9"/>
      <c r="M15" s="9"/>
      <c r="N15" s="9"/>
      <c r="O15" s="9"/>
      <c r="P15" s="9"/>
    </row>
    <row r="16" spans="1:16" ht="18" customHeight="1" x14ac:dyDescent="0.25">
      <c r="A16" s="87" t="s">
        <v>29</v>
      </c>
      <c r="B16" s="88"/>
      <c r="C16" s="88"/>
      <c r="D16" s="88"/>
      <c r="E16" s="18">
        <v>0.5</v>
      </c>
      <c r="I16" s="16"/>
      <c r="J16" s="9"/>
      <c r="K16" s="9"/>
      <c r="L16" s="9"/>
      <c r="M16" s="9"/>
      <c r="N16" s="9"/>
      <c r="O16" s="9"/>
      <c r="P16" s="9"/>
    </row>
    <row r="17" spans="1:16" ht="15" customHeight="1" x14ac:dyDescent="0.25">
      <c r="A17" s="87" t="s">
        <v>30</v>
      </c>
      <c r="B17" s="88"/>
      <c r="C17" s="88"/>
      <c r="D17" s="88"/>
      <c r="E17" s="18">
        <v>3</v>
      </c>
      <c r="I17" s="16"/>
      <c r="J17" s="9"/>
      <c r="K17" s="9"/>
      <c r="L17" s="9"/>
      <c r="M17" s="9"/>
      <c r="N17" s="9"/>
      <c r="O17" s="9"/>
      <c r="P17" s="9"/>
    </row>
    <row r="18" spans="1:16" x14ac:dyDescent="0.25">
      <c r="A18" s="73" t="s">
        <v>11</v>
      </c>
      <c r="B18" s="74"/>
      <c r="C18" s="74"/>
      <c r="D18" s="74"/>
      <c r="E18" s="75"/>
      <c r="I18" s="12"/>
      <c r="J18" s="9"/>
      <c r="K18" s="9"/>
      <c r="L18" s="9"/>
      <c r="M18" s="9"/>
      <c r="N18" s="9"/>
      <c r="O18" s="9"/>
      <c r="P18" s="9"/>
    </row>
    <row r="19" spans="1:16" x14ac:dyDescent="0.25">
      <c r="A19" s="89" t="s">
        <v>12</v>
      </c>
      <c r="B19" s="89"/>
      <c r="C19" s="89"/>
      <c r="D19" s="89"/>
      <c r="E19" s="10">
        <v>1.44</v>
      </c>
      <c r="I19" s="12"/>
      <c r="J19" s="9"/>
      <c r="K19" s="9"/>
      <c r="L19" s="9"/>
      <c r="M19" s="9"/>
      <c r="N19" s="9"/>
      <c r="O19" s="9"/>
      <c r="P19" s="9"/>
    </row>
    <row r="20" spans="1:16" ht="20.25" customHeight="1" x14ac:dyDescent="0.25">
      <c r="A20" s="68" t="s">
        <v>13</v>
      </c>
      <c r="B20" s="68"/>
      <c r="C20" s="68"/>
      <c r="D20" s="68"/>
      <c r="E20" s="10">
        <v>1.6</v>
      </c>
      <c r="I20" s="12"/>
      <c r="J20" s="9"/>
      <c r="K20" s="9"/>
      <c r="L20" s="9"/>
      <c r="M20" s="9"/>
      <c r="N20" s="9"/>
      <c r="O20" s="9"/>
      <c r="P20" s="9"/>
    </row>
    <row r="21" spans="1:16" ht="18" customHeight="1" x14ac:dyDescent="0.25">
      <c r="A21" s="87" t="s">
        <v>14</v>
      </c>
      <c r="B21" s="88"/>
      <c r="C21" s="88"/>
      <c r="D21" s="88"/>
      <c r="E21" s="90"/>
      <c r="I21" s="13"/>
      <c r="J21" s="9"/>
      <c r="K21" s="9"/>
      <c r="L21" s="9"/>
      <c r="M21" s="9"/>
      <c r="N21" s="9"/>
      <c r="O21" s="9"/>
      <c r="P21" s="9"/>
    </row>
    <row r="22" spans="1:16" x14ac:dyDescent="0.25">
      <c r="A22" s="73" t="s">
        <v>21</v>
      </c>
      <c r="B22" s="74"/>
      <c r="C22" s="74"/>
      <c r="D22" s="74"/>
      <c r="E22" s="75"/>
      <c r="I22" s="12"/>
      <c r="J22" s="9"/>
      <c r="K22" s="9"/>
      <c r="L22" s="9"/>
      <c r="M22" s="9"/>
      <c r="N22" s="9"/>
      <c r="O22" s="9"/>
      <c r="P22" s="9"/>
    </row>
    <row r="23" spans="1:16" x14ac:dyDescent="0.25">
      <c r="A23" s="76" t="s">
        <v>15</v>
      </c>
      <c r="B23" s="77"/>
      <c r="C23" s="77"/>
      <c r="D23" s="78"/>
      <c r="E23" s="10">
        <v>0.65</v>
      </c>
      <c r="I23" s="12"/>
      <c r="J23" s="9"/>
      <c r="K23" s="9"/>
      <c r="L23" s="9"/>
      <c r="M23" s="9"/>
      <c r="N23" s="9"/>
      <c r="O23" s="9"/>
      <c r="P23" s="9"/>
    </row>
    <row r="24" spans="1:16" ht="32.25" customHeight="1" x14ac:dyDescent="0.35">
      <c r="A24" s="82" t="s">
        <v>102</v>
      </c>
      <c r="B24" s="83"/>
      <c r="C24" s="83"/>
      <c r="D24" s="84"/>
      <c r="E24" s="10">
        <v>16</v>
      </c>
      <c r="I24" s="13"/>
      <c r="J24" s="9"/>
      <c r="K24" s="9"/>
      <c r="L24" s="9"/>
      <c r="M24" s="9"/>
      <c r="N24" s="9"/>
      <c r="O24" s="9"/>
      <c r="P24" s="9"/>
    </row>
    <row r="25" spans="1:16" x14ac:dyDescent="0.25">
      <c r="A25" s="85" t="s">
        <v>18</v>
      </c>
      <c r="B25" s="62"/>
      <c r="C25" s="62"/>
      <c r="D25" s="62"/>
      <c r="E25" s="86"/>
      <c r="I25" s="13"/>
      <c r="J25" s="9"/>
      <c r="K25" s="9"/>
      <c r="L25" s="9"/>
      <c r="M25" s="9"/>
      <c r="N25" s="9"/>
      <c r="O25" s="9"/>
      <c r="P25" s="9"/>
    </row>
    <row r="26" spans="1:16" x14ac:dyDescent="0.25">
      <c r="A26" s="76" t="s">
        <v>15</v>
      </c>
      <c r="B26" s="77"/>
      <c r="C26" s="77"/>
      <c r="D26" s="78"/>
      <c r="E26" s="10">
        <v>0.76500000000000001</v>
      </c>
      <c r="I26" s="13"/>
      <c r="J26" s="9"/>
      <c r="K26" s="9"/>
      <c r="L26" s="9"/>
      <c r="M26" s="9"/>
      <c r="N26" s="9"/>
      <c r="O26" s="9"/>
      <c r="P26" s="9"/>
    </row>
    <row r="27" spans="1:16" ht="33" customHeight="1" x14ac:dyDescent="0.25">
      <c r="A27" s="82" t="s">
        <v>16</v>
      </c>
      <c r="B27" s="83"/>
      <c r="C27" s="83"/>
      <c r="D27" s="84"/>
      <c r="E27" s="10">
        <v>18</v>
      </c>
      <c r="I27" s="13"/>
      <c r="J27" s="9"/>
      <c r="K27" s="9"/>
      <c r="L27" s="9"/>
      <c r="M27" s="9"/>
      <c r="N27" s="9"/>
      <c r="O27" s="9"/>
      <c r="P27" s="9"/>
    </row>
    <row r="28" spans="1:16" ht="17.25" customHeight="1" x14ac:dyDescent="0.25">
      <c r="A28" s="65" t="s">
        <v>19</v>
      </c>
      <c r="B28" s="66"/>
      <c r="C28" s="66"/>
      <c r="D28" s="67"/>
      <c r="E28" s="10">
        <v>35</v>
      </c>
      <c r="I28" s="13"/>
      <c r="J28" s="9"/>
      <c r="K28" s="9"/>
      <c r="L28" s="9"/>
      <c r="M28" s="9"/>
      <c r="N28" s="9"/>
      <c r="O28" s="9"/>
      <c r="P28" s="9"/>
    </row>
    <row r="29" spans="1:16" ht="34.5" customHeight="1" x14ac:dyDescent="0.25">
      <c r="A29" s="68" t="s">
        <v>20</v>
      </c>
      <c r="B29" s="68"/>
      <c r="C29" s="68"/>
      <c r="D29" s="68"/>
      <c r="E29" s="10">
        <v>1</v>
      </c>
      <c r="I29" s="12"/>
      <c r="J29" s="9"/>
      <c r="K29" s="9"/>
      <c r="L29" s="9"/>
      <c r="M29" s="9"/>
      <c r="N29" s="9"/>
      <c r="O29" s="9"/>
      <c r="P29" s="9"/>
    </row>
    <row r="30" spans="1:16" ht="22.5" customHeight="1" x14ac:dyDescent="0.25">
      <c r="I30" s="12"/>
      <c r="J30" s="9"/>
      <c r="K30" s="9"/>
      <c r="L30" s="9"/>
      <c r="M30" s="9"/>
      <c r="N30" s="9"/>
      <c r="O30" s="9"/>
      <c r="P30" s="9"/>
    </row>
    <row r="31" spans="1:16" x14ac:dyDescent="0.25">
      <c r="A31" s="1" t="s">
        <v>4</v>
      </c>
      <c r="I31" s="12"/>
      <c r="J31" s="9"/>
      <c r="K31" s="9"/>
      <c r="L31" s="9"/>
      <c r="M31" s="9"/>
      <c r="N31" s="9"/>
      <c r="O31" s="9"/>
      <c r="P31" s="9"/>
    </row>
    <row r="32" spans="1:16" x14ac:dyDescent="0.25">
      <c r="I32" s="12"/>
      <c r="J32" s="9"/>
      <c r="K32" s="9"/>
      <c r="L32" s="9"/>
      <c r="M32" s="9"/>
      <c r="N32" s="9"/>
      <c r="O32" s="9"/>
      <c r="P32" s="9"/>
    </row>
    <row r="33" spans="1:16" x14ac:dyDescent="0.25">
      <c r="A33" s="9" t="s">
        <v>22</v>
      </c>
      <c r="B33" s="9"/>
      <c r="I33" s="12"/>
      <c r="J33" s="9"/>
      <c r="K33" s="9"/>
      <c r="L33" s="9"/>
      <c r="M33" s="9"/>
      <c r="N33" s="9"/>
      <c r="O33" s="9"/>
      <c r="P33" s="9"/>
    </row>
    <row r="34" spans="1:16" ht="21" customHeight="1" x14ac:dyDescent="0.25">
      <c r="A34" s="69" t="s">
        <v>23</v>
      </c>
      <c r="B34" s="69"/>
      <c r="C34" s="69"/>
      <c r="D34" s="69"/>
      <c r="E34" s="69"/>
      <c r="F34" s="69"/>
      <c r="G34" s="69"/>
      <c r="I34" s="16"/>
      <c r="J34" s="9"/>
      <c r="K34" s="9"/>
      <c r="L34" s="9"/>
      <c r="M34" s="9"/>
      <c r="N34" s="9"/>
      <c r="O34" s="9"/>
      <c r="P34" s="9"/>
    </row>
    <row r="35" spans="1:16" ht="17.25" customHeight="1" x14ac:dyDescent="0.25">
      <c r="A35" s="70" t="s">
        <v>24</v>
      </c>
      <c r="B35" s="70"/>
      <c r="C35" s="21">
        <f>E13*E19</f>
        <v>1.5840000000000001</v>
      </c>
      <c r="D35" s="19" t="s">
        <v>6</v>
      </c>
      <c r="E35" s="19"/>
      <c r="I35" s="16"/>
      <c r="J35" s="9"/>
      <c r="K35" s="9"/>
      <c r="L35" s="9"/>
      <c r="M35" s="9"/>
      <c r="N35" s="9"/>
      <c r="O35" s="9"/>
      <c r="P35" s="9"/>
    </row>
    <row r="36" spans="1:16" x14ac:dyDescent="0.25">
      <c r="A36" s="9" t="s">
        <v>27</v>
      </c>
      <c r="B36" s="9"/>
      <c r="I36" s="12"/>
      <c r="J36" s="9"/>
      <c r="K36" s="9"/>
      <c r="L36" s="9"/>
      <c r="M36" s="9"/>
      <c r="N36" s="9"/>
      <c r="O36" s="9"/>
      <c r="P36" s="9"/>
    </row>
    <row r="37" spans="1:16" x14ac:dyDescent="0.25">
      <c r="A37" s="71" t="s">
        <v>35</v>
      </c>
      <c r="B37" s="71"/>
      <c r="C37" s="22">
        <v>1.6</v>
      </c>
      <c r="D37" s="1" t="s">
        <v>6</v>
      </c>
      <c r="I37" s="12"/>
      <c r="J37" s="9"/>
      <c r="K37" s="9"/>
      <c r="L37" s="9"/>
      <c r="M37" s="9"/>
      <c r="N37" s="9"/>
      <c r="O37" s="9"/>
      <c r="P37" s="9"/>
    </row>
    <row r="38" spans="1:16" x14ac:dyDescent="0.25">
      <c r="I38" s="12"/>
      <c r="J38" s="9"/>
      <c r="K38" s="9"/>
      <c r="L38" s="9"/>
      <c r="M38" s="9"/>
      <c r="N38" s="9"/>
      <c r="O38" s="9"/>
      <c r="P38" s="9"/>
    </row>
    <row r="39" spans="1:16" ht="19.5" customHeight="1" x14ac:dyDescent="0.3">
      <c r="A39" s="72" t="s">
        <v>28</v>
      </c>
      <c r="B39" s="72"/>
      <c r="C39" s="72"/>
      <c r="D39" s="72"/>
      <c r="E39" s="72"/>
      <c r="F39" s="72"/>
      <c r="G39" s="72"/>
      <c r="I39" s="12"/>
      <c r="J39" s="9"/>
      <c r="K39" s="9"/>
      <c r="L39" s="9"/>
      <c r="M39" s="9"/>
      <c r="N39" s="9"/>
      <c r="O39" s="9"/>
      <c r="P39" s="9"/>
    </row>
    <row r="40" spans="1:16" ht="33.75" customHeight="1" x14ac:dyDescent="0.25">
      <c r="A40" s="63" t="s">
        <v>32</v>
      </c>
      <c r="B40" s="63"/>
      <c r="C40" s="63"/>
      <c r="D40" s="63"/>
      <c r="E40" s="63"/>
      <c r="I40" s="12"/>
      <c r="J40" s="9"/>
      <c r="K40" s="9"/>
      <c r="L40" s="9"/>
      <c r="M40" s="9"/>
      <c r="N40" s="9"/>
      <c r="O40" s="9"/>
      <c r="P40" s="9"/>
    </row>
    <row r="41" spans="1:16" x14ac:dyDescent="0.25">
      <c r="I41" s="12"/>
      <c r="J41" s="9"/>
      <c r="K41" s="9"/>
      <c r="L41" s="9"/>
      <c r="M41" s="9"/>
      <c r="N41" s="9"/>
      <c r="O41" s="9"/>
      <c r="P41" s="9"/>
    </row>
    <row r="42" spans="1:16" x14ac:dyDescent="0.25">
      <c r="B42"/>
      <c r="I42" s="12"/>
      <c r="J42" s="9"/>
      <c r="K42" s="9"/>
      <c r="L42" s="9"/>
      <c r="M42" s="9"/>
      <c r="N42" s="9"/>
      <c r="O42" s="9"/>
      <c r="P42" s="9"/>
    </row>
    <row r="43" spans="1:16" x14ac:dyDescent="0.25">
      <c r="I43" s="12"/>
      <c r="J43" s="9"/>
      <c r="K43" s="9"/>
      <c r="L43" s="9"/>
      <c r="M43" s="9"/>
      <c r="N43" s="9"/>
      <c r="O43" s="9"/>
      <c r="P43" s="9"/>
    </row>
    <row r="44" spans="1:16" x14ac:dyDescent="0.25">
      <c r="A44" s="11" t="s">
        <v>76</v>
      </c>
      <c r="B44" s="41">
        <f>E10*10</f>
        <v>6</v>
      </c>
      <c r="C44" s="1" t="s">
        <v>5</v>
      </c>
      <c r="D44" s="1" t="s">
        <v>77</v>
      </c>
      <c r="I44" s="16"/>
      <c r="J44" s="9"/>
      <c r="K44" s="9"/>
      <c r="L44" s="9"/>
      <c r="M44" s="9"/>
      <c r="N44" s="9"/>
      <c r="O44" s="9"/>
      <c r="P44" s="9"/>
    </row>
    <row r="45" spans="1:16" x14ac:dyDescent="0.25">
      <c r="A45" s="11" t="s">
        <v>78</v>
      </c>
      <c r="B45" s="41">
        <f>E16*E17</f>
        <v>1.5</v>
      </c>
      <c r="C45" s="1" t="s">
        <v>79</v>
      </c>
      <c r="D45" s="1" t="s">
        <v>80</v>
      </c>
      <c r="I45" s="16"/>
      <c r="J45" s="9"/>
      <c r="K45" s="9"/>
      <c r="L45" s="9"/>
      <c r="M45" s="9"/>
      <c r="N45" s="9"/>
      <c r="O45" s="9"/>
      <c r="P45" s="9"/>
    </row>
    <row r="46" spans="1:16" ht="38.25" customHeight="1" x14ac:dyDescent="0.35">
      <c r="A46" s="39" t="s">
        <v>81</v>
      </c>
      <c r="B46" s="42">
        <v>20</v>
      </c>
      <c r="C46" s="24" t="s">
        <v>82</v>
      </c>
      <c r="D46" s="63" t="s">
        <v>83</v>
      </c>
      <c r="E46" s="63"/>
      <c r="F46" s="63"/>
      <c r="G46" s="63"/>
      <c r="I46" s="16"/>
      <c r="J46" s="9"/>
      <c r="K46" s="9"/>
      <c r="L46" s="9"/>
      <c r="M46" s="9"/>
      <c r="N46" s="9"/>
      <c r="O46" s="9"/>
      <c r="P46" s="9"/>
    </row>
    <row r="47" spans="1:16" ht="21" customHeight="1" x14ac:dyDescent="0.25">
      <c r="A47" s="39" t="s">
        <v>35</v>
      </c>
      <c r="B47" s="42">
        <f>C37</f>
        <v>1.6</v>
      </c>
      <c r="C47" s="14" t="s">
        <v>6</v>
      </c>
      <c r="D47" s="63" t="s">
        <v>84</v>
      </c>
      <c r="E47" s="63"/>
      <c r="F47" s="63"/>
      <c r="I47" s="16"/>
      <c r="J47" s="9"/>
      <c r="K47" s="9"/>
      <c r="L47" s="9"/>
      <c r="M47" s="9"/>
      <c r="N47" s="9"/>
      <c r="O47" s="9"/>
      <c r="P47" s="9"/>
    </row>
    <row r="48" spans="1:16" ht="32.25" customHeight="1" x14ac:dyDescent="0.25">
      <c r="A48" s="95" t="s">
        <v>85</v>
      </c>
      <c r="B48" s="95"/>
      <c r="C48" s="42">
        <f>(E11+E12*C37)*10</f>
        <v>18</v>
      </c>
      <c r="D48" s="63" t="s">
        <v>86</v>
      </c>
      <c r="E48" s="63"/>
      <c r="F48" s="63"/>
      <c r="I48" s="16"/>
      <c r="J48" s="9"/>
      <c r="K48" s="9"/>
      <c r="L48" s="9"/>
      <c r="M48" s="9"/>
      <c r="N48" s="9"/>
      <c r="O48" s="9"/>
      <c r="P48" s="9"/>
    </row>
    <row r="49" spans="1:16" ht="16.5" customHeight="1" x14ac:dyDescent="0.25">
      <c r="A49" s="95" t="s">
        <v>87</v>
      </c>
      <c r="B49" s="95"/>
      <c r="C49" s="42">
        <f>E16*E17*E17/6</f>
        <v>0.75</v>
      </c>
      <c r="D49" s="63" t="s">
        <v>88</v>
      </c>
      <c r="E49" s="63"/>
      <c r="F49" s="63"/>
      <c r="G49" s="63"/>
      <c r="I49" s="16"/>
      <c r="J49" s="9"/>
      <c r="K49" s="9"/>
      <c r="L49" s="9"/>
      <c r="M49" s="9"/>
      <c r="N49" s="9"/>
      <c r="O49" s="9"/>
      <c r="P49" s="9"/>
    </row>
    <row r="50" spans="1:16" x14ac:dyDescent="0.25">
      <c r="I50" s="16"/>
      <c r="J50" s="9"/>
      <c r="K50" s="9"/>
      <c r="L50" s="9"/>
      <c r="M50" s="9"/>
      <c r="N50" s="9"/>
      <c r="O50" s="9"/>
      <c r="P50" s="9"/>
    </row>
    <row r="51" spans="1:16" x14ac:dyDescent="0.25">
      <c r="A51" s="80" t="s">
        <v>33</v>
      </c>
      <c r="B51" s="80"/>
      <c r="C51" s="43">
        <f>E10*10/(E16*E17)+20*C37+(E11+E12*C37)*10/(E16*E17*E17/6)</f>
        <v>60</v>
      </c>
      <c r="D51" s="1" t="s">
        <v>75</v>
      </c>
      <c r="I51" s="9"/>
      <c r="J51" s="9"/>
      <c r="K51" s="9"/>
      <c r="L51" s="9"/>
      <c r="M51" s="9"/>
      <c r="N51" s="9"/>
      <c r="O51" s="9"/>
      <c r="P51" s="9"/>
    </row>
    <row r="52" spans="1:16" x14ac:dyDescent="0.25">
      <c r="I52" s="9"/>
      <c r="J52" s="9"/>
      <c r="K52" s="9"/>
      <c r="L52" s="9"/>
      <c r="M52" s="9"/>
      <c r="N52" s="9"/>
      <c r="O52" s="9"/>
      <c r="P52" s="9"/>
    </row>
    <row r="53" spans="1:16" x14ac:dyDescent="0.25">
      <c r="A53" s="80" t="s">
        <v>34</v>
      </c>
      <c r="B53" s="80"/>
      <c r="C53" s="43">
        <f>E10*10/(E16*E17)+20*C37-(E11+E12*C37)*10/(E16*E17*E17/6)</f>
        <v>12</v>
      </c>
      <c r="D53" s="1" t="s">
        <v>75</v>
      </c>
      <c r="I53" s="9"/>
      <c r="J53" s="9"/>
      <c r="K53" s="9"/>
      <c r="L53" s="9"/>
      <c r="M53" s="9"/>
      <c r="N53" s="9"/>
      <c r="O53" s="9"/>
      <c r="P53" s="9"/>
    </row>
    <row r="54" spans="1:16" x14ac:dyDescent="0.25"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1" t="str">
        <f>IF(C53&lt;0,"Требуется увеличить размеры фундамента","Требования по краевому давлению соблюдены")</f>
        <v>Требования по краевому давлению соблюдены</v>
      </c>
    </row>
    <row r="57" spans="1:16" ht="16.5" x14ac:dyDescent="0.3">
      <c r="A57" s="1" t="s">
        <v>36</v>
      </c>
      <c r="C57" s="3"/>
    </row>
    <row r="58" spans="1:16" ht="21.75" customHeight="1" x14ac:dyDescent="0.25">
      <c r="A58" s="81" t="s">
        <v>37</v>
      </c>
      <c r="B58" s="81"/>
      <c r="C58" s="81"/>
      <c r="D58" s="81"/>
      <c r="E58" s="81"/>
      <c r="F58" s="81"/>
      <c r="G58" s="81"/>
    </row>
    <row r="60" spans="1:16" x14ac:dyDescent="0.25">
      <c r="A60"/>
    </row>
    <row r="62" spans="1:16" ht="18.75" x14ac:dyDescent="0.35">
      <c r="A62" s="71" t="s">
        <v>38</v>
      </c>
      <c r="B62" s="71"/>
      <c r="C62" s="40">
        <v>1.4</v>
      </c>
      <c r="D62" s="80" t="s">
        <v>40</v>
      </c>
      <c r="E62" s="80"/>
    </row>
    <row r="63" spans="1:16" ht="18.75" x14ac:dyDescent="0.35">
      <c r="A63" s="71" t="s">
        <v>39</v>
      </c>
      <c r="B63" s="71"/>
      <c r="C63" s="40">
        <v>1.2</v>
      </c>
      <c r="D63" s="80" t="s">
        <v>40</v>
      </c>
      <c r="E63" s="80"/>
    </row>
    <row r="64" spans="1:16" ht="48" customHeight="1" x14ac:dyDescent="0.25">
      <c r="B64" s="32" t="s">
        <v>41</v>
      </c>
      <c r="C64" s="22">
        <v>1</v>
      </c>
      <c r="D64" s="63" t="s">
        <v>46</v>
      </c>
      <c r="E64" s="63"/>
      <c r="F64" s="63"/>
      <c r="G64" s="63"/>
    </row>
    <row r="65" spans="1:7" x14ac:dyDescent="0.25">
      <c r="B65" s="11" t="s">
        <v>42</v>
      </c>
      <c r="C65" s="41">
        <f>INDEX('Таблица 5.5'!B4:B49,MATCH('с изгибающим моментом'!E28,'Таблица 5.5'!A4:A49,0))</f>
        <v>1.68</v>
      </c>
      <c r="D65" s="64" t="s">
        <v>45</v>
      </c>
      <c r="E65" s="64"/>
      <c r="F65" s="64"/>
    </row>
    <row r="66" spans="1:7" x14ac:dyDescent="0.25">
      <c r="B66" s="11" t="s">
        <v>43</v>
      </c>
      <c r="C66" s="41">
        <f>INDEX('Таблица 5.5'!C4:C49,MATCH('с изгибающим моментом'!E28,'Таблица 5.5'!A4:A49,0))</f>
        <v>7.71</v>
      </c>
      <c r="D66" s="64"/>
      <c r="E66" s="64"/>
      <c r="F66" s="64"/>
    </row>
    <row r="67" spans="1:7" x14ac:dyDescent="0.25">
      <c r="B67" s="11" t="s">
        <v>44</v>
      </c>
      <c r="C67" s="41">
        <f>INDEX('Таблица 5.5'!D4:D49,MATCH('с изгибающим моментом'!E28,'Таблица 5.5'!A4:A49,0))</f>
        <v>9.58</v>
      </c>
      <c r="D67" s="64"/>
      <c r="E67" s="64"/>
      <c r="F67" s="64"/>
    </row>
    <row r="68" spans="1:7" ht="18" customHeight="1" x14ac:dyDescent="0.25">
      <c r="B68" s="11" t="s">
        <v>89</v>
      </c>
      <c r="C68" s="40">
        <v>1</v>
      </c>
      <c r="D68" s="63" t="s">
        <v>90</v>
      </c>
      <c r="E68" s="63"/>
      <c r="F68" s="63"/>
      <c r="G68" s="63"/>
    </row>
    <row r="69" spans="1:7" x14ac:dyDescent="0.25">
      <c r="B69" s="11" t="s">
        <v>91</v>
      </c>
      <c r="C69" s="41">
        <f>E16</f>
        <v>0.5</v>
      </c>
      <c r="D69" s="79" t="s">
        <v>92</v>
      </c>
      <c r="E69" s="79"/>
      <c r="F69" s="79"/>
    </row>
    <row r="70" spans="1:7" ht="30.75" customHeight="1" x14ac:dyDescent="0.25">
      <c r="B70" s="44" t="s">
        <v>93</v>
      </c>
      <c r="C70" s="45">
        <f>IF(E20&lt;C37,(E27-10)/(1+E26),(IF(E20&lt;(C37+E16/2),((E27-10)/(1+E26)*(C37-E20+E16/2)+(E24*(E20-C37)))/(E16/2),E27)))</f>
        <v>4.5325779036827196</v>
      </c>
      <c r="D70" s="63" t="s">
        <v>94</v>
      </c>
      <c r="E70" s="63"/>
      <c r="F70" s="63"/>
      <c r="G70" s="63"/>
    </row>
    <row r="71" spans="1:7" ht="33.75" customHeight="1" x14ac:dyDescent="0.25">
      <c r="B71" s="44" t="s">
        <v>95</v>
      </c>
      <c r="C71" s="45">
        <f>IF(E20&gt;C37,E24,((((E24-10)/(1+E23))*(C37-E20)+(E24*E20))/C37))</f>
        <v>16</v>
      </c>
      <c r="D71" s="63" t="s">
        <v>96</v>
      </c>
      <c r="E71" s="63"/>
      <c r="F71" s="63"/>
      <c r="G71" s="63"/>
    </row>
    <row r="72" spans="1:7" ht="18.75" x14ac:dyDescent="0.35">
      <c r="B72" s="11" t="s">
        <v>97</v>
      </c>
      <c r="C72" s="41">
        <f>B47</f>
        <v>1.6</v>
      </c>
      <c r="D72" s="1" t="s">
        <v>98</v>
      </c>
    </row>
    <row r="73" spans="1:7" ht="18.75" x14ac:dyDescent="0.35">
      <c r="B73" s="11" t="s">
        <v>99</v>
      </c>
      <c r="C73" s="41">
        <f>E14</f>
        <v>0</v>
      </c>
      <c r="D73" s="1" t="s">
        <v>100</v>
      </c>
    </row>
    <row r="74" spans="1:7" ht="18.75" x14ac:dyDescent="0.35">
      <c r="B74" s="11" t="s">
        <v>101</v>
      </c>
      <c r="C74" s="41">
        <f>E29</f>
        <v>1</v>
      </c>
      <c r="D74" s="1" t="s">
        <v>103</v>
      </c>
    </row>
    <row r="76" spans="1:7" x14ac:dyDescent="0.25">
      <c r="A76" s="23" t="s">
        <v>104</v>
      </c>
    </row>
    <row r="78" spans="1:7" x14ac:dyDescent="0.25">
      <c r="A78" s="11" t="s">
        <v>105</v>
      </c>
      <c r="B78" s="1">
        <f>(C62*C63/C64)*(C65*C68*C69*C70+C66*C72*C71+(C66-1)*C73*C71+C67*C74)</f>
        <v>354.08245393767703</v>
      </c>
      <c r="C78" s="1" t="s">
        <v>75</v>
      </c>
    </row>
    <row r="79" spans="1:7" x14ac:dyDescent="0.25">
      <c r="A79" s="20"/>
    </row>
    <row r="80" spans="1:7" x14ac:dyDescent="0.25">
      <c r="A80" s="79" t="s">
        <v>108</v>
      </c>
      <c r="B80" s="79"/>
      <c r="C80" s="79"/>
      <c r="D80" s="79"/>
      <c r="E80" s="79"/>
      <c r="F80" s="79"/>
      <c r="G80" s="79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20" t="s">
        <v>107</v>
      </c>
      <c r="B82" s="17">
        <f>B78/1.2</f>
        <v>295.06871161473089</v>
      </c>
      <c r="C82" s="1" t="s">
        <v>75</v>
      </c>
      <c r="D82" s="17"/>
      <c r="E82" s="17"/>
      <c r="F82" s="17"/>
      <c r="G82" s="17"/>
    </row>
    <row r="84" spans="1:7" x14ac:dyDescent="0.25">
      <c r="A84" s="1" t="s">
        <v>106</v>
      </c>
    </row>
    <row r="86" spans="1:7" x14ac:dyDescent="0.25">
      <c r="A86" s="11" t="s">
        <v>107</v>
      </c>
      <c r="B86" s="1">
        <f>C51</f>
        <v>60</v>
      </c>
      <c r="C86" s="15" t="str">
        <f>IF(B86&lt;E86,"&lt;","&gt;")</f>
        <v>&lt;</v>
      </c>
      <c r="D86" s="15" t="s">
        <v>105</v>
      </c>
      <c r="E86" s="46">
        <f>B82</f>
        <v>295.06871161473089</v>
      </c>
      <c r="F86" s="1" t="s">
        <v>75</v>
      </c>
    </row>
    <row r="88" spans="1:7" x14ac:dyDescent="0.25">
      <c r="A88" s="1" t="str">
        <f>IF(B86&lt;E86,"Требования по прочности основания соблюдены","Требуется увеличить площадь фундамента")</f>
        <v>Требования по прочности основания соблюдены</v>
      </c>
    </row>
  </sheetData>
  <mergeCells count="54">
    <mergeCell ref="A80:G80"/>
    <mergeCell ref="A14:D14"/>
    <mergeCell ref="A9:D9"/>
    <mergeCell ref="A10:D10"/>
    <mergeCell ref="A21:E21"/>
    <mergeCell ref="A22:E22"/>
    <mergeCell ref="A11:D11"/>
    <mergeCell ref="A13:D13"/>
    <mergeCell ref="F13:G13"/>
    <mergeCell ref="A15:E15"/>
    <mergeCell ref="A16:D16"/>
    <mergeCell ref="A17:D17"/>
    <mergeCell ref="A40:E40"/>
    <mergeCell ref="A35:B35"/>
    <mergeCell ref="A19:D19"/>
    <mergeCell ref="A18:E18"/>
    <mergeCell ref="I2:I3"/>
    <mergeCell ref="J2:P2"/>
    <mergeCell ref="I1:P1"/>
    <mergeCell ref="A12:D12"/>
    <mergeCell ref="A1:G1"/>
    <mergeCell ref="B6:C6"/>
    <mergeCell ref="B4:F4"/>
    <mergeCell ref="B5:F5"/>
    <mergeCell ref="A20:D20"/>
    <mergeCell ref="A29:D29"/>
    <mergeCell ref="A23:D23"/>
    <mergeCell ref="A24:D24"/>
    <mergeCell ref="A25:E25"/>
    <mergeCell ref="A26:D26"/>
    <mergeCell ref="A27:D27"/>
    <mergeCell ref="A28:D28"/>
    <mergeCell ref="D47:F47"/>
    <mergeCell ref="A48:B48"/>
    <mergeCell ref="D48:F48"/>
    <mergeCell ref="A34:G34"/>
    <mergeCell ref="D46:G46"/>
    <mergeCell ref="A39:G39"/>
    <mergeCell ref="A37:B37"/>
    <mergeCell ref="D49:G49"/>
    <mergeCell ref="A58:G58"/>
    <mergeCell ref="D64:G64"/>
    <mergeCell ref="A62:B62"/>
    <mergeCell ref="A63:B63"/>
    <mergeCell ref="D62:E62"/>
    <mergeCell ref="D63:E63"/>
    <mergeCell ref="A51:B51"/>
    <mergeCell ref="A53:B53"/>
    <mergeCell ref="A49:B49"/>
    <mergeCell ref="D71:G71"/>
    <mergeCell ref="D69:F69"/>
    <mergeCell ref="D68:G68"/>
    <mergeCell ref="D70:G70"/>
    <mergeCell ref="D65:F67"/>
  </mergeCells>
  <pageMargins left="0.7" right="0.7" top="0.75" bottom="0.75" header="0.3" footer="0.3"/>
  <pageSetup paperSize="9" orientation="portrait" r:id="rId1"/>
  <headerFooter>
    <oddHeader>&amp;CРасчет прогона из швеллера для наклонной кровли согласно СНиП II-23-81 (без учета бимомента)</oddHeader>
    <oddFooter>&amp;Cbuildingbook.ru&amp;R&amp;P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65" r:id="rId4">
          <objectPr defaultSize="0" autoPict="0" r:id="rId5">
            <anchor moveWithCells="1" sizeWithCells="1">
              <from>
                <xdr:col>0</xdr:col>
                <xdr:colOff>95250</xdr:colOff>
                <xdr:row>40</xdr:row>
                <xdr:rowOff>47625</xdr:rowOff>
              </from>
              <to>
                <xdr:col>2</xdr:col>
                <xdr:colOff>409575</xdr:colOff>
                <xdr:row>42</xdr:row>
                <xdr:rowOff>76200</xdr:rowOff>
              </to>
            </anchor>
          </objectPr>
        </oleObject>
      </mc:Choice>
      <mc:Fallback>
        <oleObject progId="Equation.3" shapeId="1065" r:id="rId4"/>
      </mc:Fallback>
    </mc:AlternateContent>
    <mc:AlternateContent xmlns:mc="http://schemas.openxmlformats.org/markup-compatibility/2006">
      <mc:Choice Requires="x14">
        <oleObject progId="Equation.3" shapeId="1066" r:id="rId6">
          <objectPr defaultSize="0" autoPict="0" r:id="rId7">
            <anchor moveWithCells="1" sizeWithCells="1">
              <from>
                <xdr:col>0</xdr:col>
                <xdr:colOff>57150</xdr:colOff>
                <xdr:row>58</xdr:row>
                <xdr:rowOff>66675</xdr:rowOff>
              </from>
              <to>
                <xdr:col>5</xdr:col>
                <xdr:colOff>123825</xdr:colOff>
                <xdr:row>60</xdr:row>
                <xdr:rowOff>47625</xdr:rowOff>
              </to>
            </anchor>
          </objectPr>
        </oleObject>
      </mc:Choice>
      <mc:Fallback>
        <oleObject progId="Equation.3" shapeId="106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tabSelected="1" zoomScale="130" zoomScaleNormal="130" workbookViewId="0">
      <selection activeCell="G7" sqref="G7"/>
    </sheetView>
  </sheetViews>
  <sheetFormatPr defaultRowHeight="15" x14ac:dyDescent="0.25"/>
  <cols>
    <col min="3" max="3" width="10.7109375" bestFit="1" customWidth="1"/>
    <col min="7" max="7" width="32" customWidth="1"/>
  </cols>
  <sheetData>
    <row r="1" spans="1:7" ht="15.75" x14ac:dyDescent="0.25">
      <c r="A1" s="63" t="s">
        <v>114</v>
      </c>
      <c r="B1" s="63"/>
      <c r="C1" s="63"/>
      <c r="D1" s="63"/>
      <c r="E1" s="63"/>
      <c r="F1" s="63"/>
      <c r="G1" s="63"/>
    </row>
    <row r="3" spans="1:7" ht="15.75" x14ac:dyDescent="0.25">
      <c r="A3" s="1" t="s">
        <v>0</v>
      </c>
    </row>
    <row r="4" spans="1:7" x14ac:dyDescent="0.25">
      <c r="B4" s="111" t="s">
        <v>127</v>
      </c>
      <c r="C4" s="111"/>
      <c r="D4" s="111"/>
      <c r="E4" s="111"/>
      <c r="F4" s="111"/>
    </row>
    <row r="5" spans="1:7" x14ac:dyDescent="0.25">
      <c r="B5" s="111"/>
      <c r="C5" s="111"/>
      <c r="D5" s="111"/>
      <c r="E5" s="111"/>
      <c r="F5" s="111"/>
    </row>
    <row r="6" spans="1:7" x14ac:dyDescent="0.25">
      <c r="B6" s="111"/>
      <c r="C6" s="111"/>
      <c r="D6" s="111"/>
      <c r="E6" s="111"/>
      <c r="F6" s="111"/>
    </row>
    <row r="7" spans="1:7" x14ac:dyDescent="0.25">
      <c r="B7" s="111"/>
      <c r="C7" s="111"/>
      <c r="D7" s="111"/>
      <c r="E7" s="111"/>
      <c r="F7" s="111"/>
    </row>
    <row r="8" spans="1:7" x14ac:dyDescent="0.25">
      <c r="B8" s="111"/>
      <c r="C8" s="111"/>
      <c r="D8" s="111"/>
      <c r="E8" s="111"/>
      <c r="F8" s="111"/>
    </row>
    <row r="9" spans="1:7" ht="15.75" x14ac:dyDescent="0.25">
      <c r="A9" s="1" t="s">
        <v>1</v>
      </c>
    </row>
    <row r="11" spans="1:7" ht="15.75" x14ac:dyDescent="0.25">
      <c r="A11" s="89" t="s">
        <v>2</v>
      </c>
      <c r="B11" s="89"/>
      <c r="C11" s="89"/>
      <c r="D11" s="89"/>
      <c r="E11" s="8" t="s">
        <v>3</v>
      </c>
    </row>
    <row r="12" spans="1:7" ht="15.75" x14ac:dyDescent="0.25">
      <c r="A12" s="89" t="s">
        <v>115</v>
      </c>
      <c r="B12" s="89"/>
      <c r="C12" s="89"/>
      <c r="D12" s="89"/>
      <c r="E12" s="117">
        <v>11.04</v>
      </c>
    </row>
    <row r="13" spans="1:7" ht="15.75" x14ac:dyDescent="0.25">
      <c r="A13" s="76" t="s">
        <v>9</v>
      </c>
      <c r="B13" s="77"/>
      <c r="C13" s="77"/>
      <c r="D13" s="78"/>
      <c r="E13" s="117">
        <v>0</v>
      </c>
    </row>
    <row r="14" spans="1:7" ht="15.75" x14ac:dyDescent="0.25">
      <c r="A14" s="65" t="s">
        <v>10</v>
      </c>
      <c r="B14" s="66"/>
      <c r="C14" s="66"/>
      <c r="D14" s="67"/>
      <c r="E14" s="117">
        <v>0</v>
      </c>
    </row>
    <row r="15" spans="1:7" ht="31.5" customHeight="1" x14ac:dyDescent="0.25">
      <c r="A15" s="65" t="s">
        <v>121</v>
      </c>
      <c r="B15" s="66"/>
      <c r="C15" s="66"/>
      <c r="D15" s="67"/>
      <c r="E15" s="117">
        <v>1.1000000000000001</v>
      </c>
      <c r="F15" s="93" t="s">
        <v>26</v>
      </c>
      <c r="G15" s="94"/>
    </row>
    <row r="16" spans="1:7" ht="33" customHeight="1" x14ac:dyDescent="0.25">
      <c r="A16" s="65" t="s">
        <v>122</v>
      </c>
      <c r="B16" s="66"/>
      <c r="C16" s="66"/>
      <c r="D16" s="66"/>
      <c r="E16" s="117">
        <v>0</v>
      </c>
    </row>
    <row r="17" spans="1:7" ht="15.75" x14ac:dyDescent="0.25">
      <c r="A17" s="87" t="s">
        <v>116</v>
      </c>
      <c r="B17" s="88"/>
      <c r="C17" s="88"/>
      <c r="D17" s="88"/>
      <c r="E17" s="90"/>
    </row>
    <row r="18" spans="1:7" ht="15.75" x14ac:dyDescent="0.25">
      <c r="A18" s="87" t="s">
        <v>29</v>
      </c>
      <c r="B18" s="88"/>
      <c r="C18" s="88"/>
      <c r="D18" s="88"/>
      <c r="E18" s="118">
        <v>0.8</v>
      </c>
    </row>
    <row r="19" spans="1:7" ht="15.75" x14ac:dyDescent="0.25">
      <c r="A19" s="73" t="s">
        <v>11</v>
      </c>
      <c r="B19" s="74"/>
      <c r="C19" s="74"/>
      <c r="D19" s="74"/>
      <c r="E19" s="75"/>
    </row>
    <row r="20" spans="1:7" ht="15.75" x14ac:dyDescent="0.25">
      <c r="A20" s="89" t="s">
        <v>12</v>
      </c>
      <c r="B20" s="89"/>
      <c r="C20" s="89"/>
      <c r="D20" s="89"/>
      <c r="E20" s="117">
        <v>1.6</v>
      </c>
    </row>
    <row r="21" spans="1:7" ht="15.75" x14ac:dyDescent="0.25">
      <c r="A21" s="68" t="s">
        <v>13</v>
      </c>
      <c r="B21" s="68"/>
      <c r="C21" s="68"/>
      <c r="D21" s="68"/>
      <c r="E21" s="117">
        <v>3.5</v>
      </c>
    </row>
    <row r="22" spans="1:7" ht="15.75" x14ac:dyDescent="0.25">
      <c r="A22" s="87" t="s">
        <v>14</v>
      </c>
      <c r="B22" s="88"/>
      <c r="C22" s="88"/>
      <c r="D22" s="88"/>
      <c r="E22" s="90"/>
    </row>
    <row r="23" spans="1:7" ht="15.75" x14ac:dyDescent="0.25">
      <c r="A23" s="73" t="s">
        <v>21</v>
      </c>
      <c r="B23" s="74"/>
      <c r="C23" s="74"/>
      <c r="D23" s="74"/>
      <c r="E23" s="75"/>
    </row>
    <row r="24" spans="1:7" ht="13.5" customHeight="1" x14ac:dyDescent="0.25">
      <c r="A24" s="76" t="s">
        <v>15</v>
      </c>
      <c r="B24" s="77"/>
      <c r="C24" s="77"/>
      <c r="D24" s="78"/>
      <c r="E24" s="117">
        <v>0.65</v>
      </c>
    </row>
    <row r="25" spans="1:7" ht="33" customHeight="1" x14ac:dyDescent="0.35">
      <c r="A25" s="82" t="s">
        <v>102</v>
      </c>
      <c r="B25" s="83"/>
      <c r="C25" s="83"/>
      <c r="D25" s="84"/>
      <c r="E25" s="117">
        <v>16</v>
      </c>
    </row>
    <row r="26" spans="1:7" ht="15.75" x14ac:dyDescent="0.25">
      <c r="A26" s="85" t="s">
        <v>119</v>
      </c>
      <c r="B26" s="62"/>
      <c r="C26" s="62"/>
      <c r="D26" s="62"/>
      <c r="E26" s="86"/>
    </row>
    <row r="27" spans="1:7" ht="15.75" x14ac:dyDescent="0.25">
      <c r="A27" s="76" t="s">
        <v>15</v>
      </c>
      <c r="B27" s="77"/>
      <c r="C27" s="77"/>
      <c r="D27" s="78"/>
      <c r="E27" s="117">
        <v>0.76500000000000001</v>
      </c>
    </row>
    <row r="28" spans="1:7" ht="29.25" customHeight="1" x14ac:dyDescent="0.25">
      <c r="A28" s="82" t="s">
        <v>16</v>
      </c>
      <c r="B28" s="83"/>
      <c r="C28" s="83"/>
      <c r="D28" s="84"/>
      <c r="E28" s="117">
        <v>18</v>
      </c>
    </row>
    <row r="29" spans="1:7" ht="15.75" x14ac:dyDescent="0.25">
      <c r="A29" s="65" t="s">
        <v>19</v>
      </c>
      <c r="B29" s="66"/>
      <c r="C29" s="66"/>
      <c r="D29" s="67"/>
      <c r="E29" s="117">
        <v>18</v>
      </c>
    </row>
    <row r="30" spans="1:7" ht="32.25" customHeight="1" x14ac:dyDescent="0.25">
      <c r="A30" s="68" t="s">
        <v>20</v>
      </c>
      <c r="B30" s="68"/>
      <c r="C30" s="68"/>
      <c r="D30" s="68"/>
      <c r="E30" s="117">
        <v>18.7</v>
      </c>
    </row>
    <row r="32" spans="1:7" ht="15.75" x14ac:dyDescent="0.25">
      <c r="A32" s="1" t="s">
        <v>4</v>
      </c>
      <c r="B32" s="1"/>
      <c r="C32" s="1"/>
      <c r="D32" s="1"/>
      <c r="E32" s="1"/>
      <c r="F32" s="1"/>
      <c r="G32" s="1"/>
    </row>
    <row r="33" spans="1:11" ht="15.75" x14ac:dyDescent="0.25">
      <c r="A33" s="1"/>
      <c r="B33" s="1"/>
      <c r="C33" s="1"/>
      <c r="D33" s="1"/>
      <c r="E33" s="1"/>
      <c r="F33" s="1"/>
      <c r="G33" s="1"/>
    </row>
    <row r="34" spans="1:11" ht="15.75" x14ac:dyDescent="0.25">
      <c r="A34" s="9" t="s">
        <v>22</v>
      </c>
      <c r="B34" s="9"/>
      <c r="C34" s="1"/>
      <c r="D34" s="1"/>
      <c r="E34" s="1"/>
      <c r="F34" s="1"/>
      <c r="G34" s="1"/>
    </row>
    <row r="35" spans="1:11" ht="15.75" x14ac:dyDescent="0.25">
      <c r="A35" s="69" t="s">
        <v>23</v>
      </c>
      <c r="B35" s="69"/>
      <c r="C35" s="69"/>
      <c r="D35" s="69"/>
      <c r="E35" s="69"/>
      <c r="F35" s="69"/>
      <c r="G35" s="69"/>
    </row>
    <row r="36" spans="1:11" ht="15.75" x14ac:dyDescent="0.25">
      <c r="A36" s="70" t="s">
        <v>24</v>
      </c>
      <c r="B36" s="70"/>
      <c r="C36" s="116">
        <f>E15*E20</f>
        <v>1.7600000000000002</v>
      </c>
      <c r="D36" s="53" t="s">
        <v>6</v>
      </c>
      <c r="E36" s="53"/>
      <c r="F36" s="1"/>
      <c r="G36" s="1"/>
    </row>
    <row r="37" spans="1:11" ht="15.75" x14ac:dyDescent="0.25">
      <c r="A37" s="9" t="s">
        <v>27</v>
      </c>
      <c r="B37" s="9"/>
      <c r="C37" s="1"/>
      <c r="D37" s="1"/>
      <c r="E37" s="1"/>
      <c r="F37" s="1"/>
      <c r="G37" s="1"/>
    </row>
    <row r="38" spans="1:11" ht="15.75" x14ac:dyDescent="0.25">
      <c r="A38" s="71" t="s">
        <v>35</v>
      </c>
      <c r="B38" s="71"/>
      <c r="C38" s="22">
        <v>1.76</v>
      </c>
      <c r="D38" s="1" t="s">
        <v>6</v>
      </c>
      <c r="E38" s="1"/>
      <c r="F38" s="1"/>
      <c r="G38" s="1"/>
    </row>
    <row r="39" spans="1:11" ht="15.75" x14ac:dyDescent="0.25">
      <c r="A39" s="55"/>
      <c r="B39" s="55"/>
      <c r="C39" s="58"/>
      <c r="D39" s="59"/>
      <c r="E39" s="1"/>
      <c r="F39" s="1"/>
      <c r="G39" s="1"/>
    </row>
    <row r="40" spans="1:11" ht="39" customHeight="1" x14ac:dyDescent="0.25">
      <c r="A40" s="63" t="s">
        <v>123</v>
      </c>
      <c r="B40" s="63"/>
      <c r="C40" s="63"/>
      <c r="D40" s="63"/>
      <c r="E40" s="63"/>
      <c r="F40" s="1"/>
      <c r="G40" s="1"/>
    </row>
    <row r="41" spans="1:11" ht="15.75" x14ac:dyDescent="0.25">
      <c r="A41" s="1"/>
      <c r="B41" s="1"/>
      <c r="C41" s="1"/>
      <c r="D41" s="1"/>
      <c r="E41" s="1"/>
      <c r="F41" s="1"/>
      <c r="G41" s="1"/>
      <c r="J41" s="110"/>
      <c r="K41" s="110"/>
    </row>
    <row r="42" spans="1:11" ht="15.75" x14ac:dyDescent="0.25">
      <c r="C42" s="1"/>
      <c r="D42" s="1"/>
      <c r="E42" s="1"/>
      <c r="F42" s="1"/>
      <c r="G42" s="1"/>
      <c r="J42" s="110"/>
      <c r="K42" s="110"/>
    </row>
    <row r="43" spans="1:11" ht="15.75" x14ac:dyDescent="0.25">
      <c r="A43" s="1"/>
      <c r="B43" s="1"/>
      <c r="C43" s="1"/>
      <c r="D43" s="1"/>
      <c r="E43" s="1"/>
      <c r="F43" s="1"/>
      <c r="G43" s="1"/>
      <c r="J43" s="110"/>
      <c r="K43" s="110"/>
    </row>
    <row r="44" spans="1:11" ht="15.75" x14ac:dyDescent="0.25">
      <c r="A44" s="55" t="s">
        <v>76</v>
      </c>
      <c r="B44" s="112">
        <f>E12*10</f>
        <v>110.39999999999999</v>
      </c>
      <c r="C44" s="1" t="s">
        <v>124</v>
      </c>
      <c r="D44" s="1" t="s">
        <v>126</v>
      </c>
      <c r="E44" s="1"/>
      <c r="F44" s="1"/>
      <c r="G44" s="1"/>
      <c r="J44" s="110"/>
      <c r="K44" s="110"/>
    </row>
    <row r="45" spans="1:11" ht="15.75" x14ac:dyDescent="0.25">
      <c r="A45" s="55" t="s">
        <v>78</v>
      </c>
      <c r="B45" s="112">
        <f>1*E18</f>
        <v>0.8</v>
      </c>
      <c r="C45" s="1" t="s">
        <v>79</v>
      </c>
      <c r="D45" s="1" t="s">
        <v>125</v>
      </c>
      <c r="E45" s="1"/>
      <c r="F45" s="1"/>
      <c r="G45" s="1"/>
      <c r="J45" s="110"/>
      <c r="K45" s="110"/>
    </row>
    <row r="46" spans="1:11" ht="33.75" customHeight="1" x14ac:dyDescent="0.35">
      <c r="A46" s="57" t="s">
        <v>81</v>
      </c>
      <c r="B46" s="115">
        <v>20</v>
      </c>
      <c r="C46" s="24" t="s">
        <v>82</v>
      </c>
      <c r="D46" s="63" t="s">
        <v>83</v>
      </c>
      <c r="E46" s="63"/>
      <c r="F46" s="63"/>
      <c r="G46" s="63"/>
      <c r="J46" s="110"/>
      <c r="K46" s="110"/>
    </row>
    <row r="47" spans="1:11" ht="15.75" x14ac:dyDescent="0.25">
      <c r="A47" s="57" t="s">
        <v>35</v>
      </c>
      <c r="B47" s="115">
        <f>C38</f>
        <v>1.76</v>
      </c>
      <c r="C47" s="54" t="s">
        <v>6</v>
      </c>
      <c r="D47" s="63" t="s">
        <v>84</v>
      </c>
      <c r="E47" s="63"/>
      <c r="F47" s="63"/>
      <c r="G47" s="1"/>
      <c r="J47" s="110"/>
      <c r="K47" s="110"/>
    </row>
    <row r="48" spans="1:11" ht="15.75" x14ac:dyDescent="0.25">
      <c r="A48" s="1"/>
      <c r="B48" s="1"/>
      <c r="C48" s="1"/>
      <c r="D48" s="1"/>
      <c r="E48" s="1"/>
      <c r="F48" s="1"/>
      <c r="G48" s="1"/>
      <c r="J48" s="110"/>
      <c r="K48" s="110"/>
    </row>
    <row r="49" spans="1:11" ht="15.75" x14ac:dyDescent="0.25">
      <c r="A49" s="80" t="s">
        <v>112</v>
      </c>
      <c r="B49" s="80"/>
      <c r="C49" s="59">
        <f>B44/(B45)+20*B47</f>
        <v>173.2</v>
      </c>
      <c r="D49" s="1" t="s">
        <v>75</v>
      </c>
      <c r="E49" s="1"/>
      <c r="F49" s="1"/>
      <c r="G49" s="1"/>
      <c r="J49" s="110"/>
      <c r="K49" s="110"/>
    </row>
    <row r="51" spans="1:11" ht="16.5" x14ac:dyDescent="0.3">
      <c r="A51" s="1" t="s">
        <v>36</v>
      </c>
      <c r="B51" s="1"/>
      <c r="C51" s="3"/>
      <c r="D51" s="1"/>
      <c r="E51" s="1"/>
      <c r="F51" s="1"/>
      <c r="G51" s="1"/>
    </row>
    <row r="52" spans="1:11" ht="27.75" customHeight="1" x14ac:dyDescent="0.25">
      <c r="A52" s="97" t="s">
        <v>37</v>
      </c>
      <c r="B52" s="81"/>
      <c r="C52" s="81"/>
      <c r="D52" s="81"/>
      <c r="E52" s="81"/>
      <c r="F52" s="81"/>
      <c r="G52" s="81"/>
    </row>
    <row r="53" spans="1:11" ht="15.75" x14ac:dyDescent="0.25">
      <c r="A53" s="1"/>
      <c r="B53" s="1"/>
      <c r="C53" s="1"/>
      <c r="D53" s="1"/>
      <c r="E53" s="1"/>
      <c r="F53" s="1"/>
      <c r="G53" s="1"/>
    </row>
    <row r="54" spans="1:11" ht="15.75" x14ac:dyDescent="0.25">
      <c r="C54" s="1"/>
      <c r="D54" s="1"/>
      <c r="E54" s="1"/>
      <c r="F54" s="1"/>
      <c r="G54" s="1"/>
    </row>
    <row r="55" spans="1:11" ht="15.75" x14ac:dyDescent="0.25">
      <c r="A55" s="1"/>
      <c r="B55" s="1"/>
      <c r="C55" s="1"/>
      <c r="D55" s="1"/>
      <c r="E55" s="1"/>
      <c r="F55" s="1"/>
      <c r="G55" s="1"/>
    </row>
    <row r="56" spans="1:11" ht="18.75" x14ac:dyDescent="0.35">
      <c r="A56" s="71" t="s">
        <v>38</v>
      </c>
      <c r="B56" s="71"/>
      <c r="C56" s="40">
        <v>1.2</v>
      </c>
      <c r="D56" s="79" t="s">
        <v>117</v>
      </c>
      <c r="E56" s="79"/>
      <c r="F56" s="79"/>
      <c r="G56" s="79"/>
    </row>
    <row r="57" spans="1:11" ht="18.75" x14ac:dyDescent="0.35">
      <c r="A57" s="71" t="s">
        <v>39</v>
      </c>
      <c r="B57" s="71"/>
      <c r="C57" s="40">
        <v>1</v>
      </c>
      <c r="D57" s="79" t="s">
        <v>117</v>
      </c>
      <c r="E57" s="79"/>
      <c r="F57" s="79"/>
      <c r="G57" s="79"/>
    </row>
    <row r="58" spans="1:11" ht="65.25" customHeight="1" x14ac:dyDescent="0.25">
      <c r="A58" s="1"/>
      <c r="B58" s="32" t="s">
        <v>41</v>
      </c>
      <c r="C58" s="22">
        <v>1.1000000000000001</v>
      </c>
      <c r="D58" s="63" t="s">
        <v>46</v>
      </c>
      <c r="E58" s="63"/>
      <c r="F58" s="63"/>
      <c r="G58" s="63"/>
    </row>
    <row r="59" spans="1:11" ht="15.75" customHeight="1" x14ac:dyDescent="0.25">
      <c r="A59" s="1"/>
      <c r="B59" s="52" t="s">
        <v>42</v>
      </c>
      <c r="C59" s="112">
        <f>INDEX('Таблица 5.5'!B4:B49,MATCH(E29,'Таблица 5.5'!A4:A49,0))</f>
        <v>0.43</v>
      </c>
      <c r="D59" s="96" t="s">
        <v>118</v>
      </c>
      <c r="E59" s="96"/>
      <c r="F59" s="96"/>
      <c r="G59" s="96"/>
    </row>
    <row r="60" spans="1:11" ht="15.75" x14ac:dyDescent="0.25">
      <c r="A60" s="1"/>
      <c r="B60" s="52" t="s">
        <v>43</v>
      </c>
      <c r="C60" s="112">
        <f>INDEX('Таблица 5.5'!C4:C49,MATCH(E29,'Таблица 5.5'!A4:A49,0))</f>
        <v>2.73</v>
      </c>
      <c r="D60" s="96"/>
      <c r="E60" s="96"/>
      <c r="F60" s="96"/>
      <c r="G60" s="96"/>
    </row>
    <row r="61" spans="1:11" ht="15.75" x14ac:dyDescent="0.25">
      <c r="A61" s="1"/>
      <c r="B61" s="52" t="s">
        <v>44</v>
      </c>
      <c r="C61" s="112">
        <f>INDEX('Таблица 5.5'!D4:D49,MATCH(E29,'Таблица 5.5'!A4:A49,0))</f>
        <v>5.31</v>
      </c>
      <c r="D61" s="96"/>
      <c r="E61" s="96"/>
      <c r="F61" s="96"/>
      <c r="G61" s="96"/>
    </row>
    <row r="62" spans="1:11" ht="21" customHeight="1" x14ac:dyDescent="0.25">
      <c r="A62" s="1"/>
      <c r="B62" s="52" t="s">
        <v>89</v>
      </c>
      <c r="C62" s="40">
        <v>1</v>
      </c>
      <c r="D62" s="63" t="s">
        <v>90</v>
      </c>
      <c r="E62" s="63"/>
      <c r="F62" s="63"/>
      <c r="G62" s="63"/>
    </row>
    <row r="63" spans="1:11" ht="15.75" x14ac:dyDescent="0.25">
      <c r="A63" s="1"/>
      <c r="B63" s="52" t="s">
        <v>91</v>
      </c>
      <c r="C63" s="112">
        <f>E18</f>
        <v>0.8</v>
      </c>
      <c r="D63" s="79" t="s">
        <v>92</v>
      </c>
      <c r="E63" s="79"/>
      <c r="F63" s="79"/>
      <c r="G63" s="1"/>
    </row>
    <row r="64" spans="1:11" ht="48.75" customHeight="1" x14ac:dyDescent="0.25">
      <c r="A64" s="1"/>
      <c r="B64" s="44" t="s">
        <v>93</v>
      </c>
      <c r="C64" s="113">
        <f>IF(E21&lt;C38,(E28-10)/(1+E27),(IF(E21&lt;(C38+E18/2),((E28-10)/(1+E27)*(C38-E21+E18/2)+(E25*(E21-C38)))/(E18/2),E28)))</f>
        <v>18</v>
      </c>
      <c r="D64" s="63" t="s">
        <v>94</v>
      </c>
      <c r="E64" s="63"/>
      <c r="F64" s="63"/>
      <c r="G64" s="63"/>
    </row>
    <row r="65" spans="1:7" ht="50.25" customHeight="1" x14ac:dyDescent="0.25">
      <c r="A65" s="1"/>
      <c r="B65" s="44" t="s">
        <v>95</v>
      </c>
      <c r="C65" s="113">
        <f>IF(E21&gt;C38,E25,((((E13-10)/(1+E12))*(C38-E21)+(E25*E21))/C38))</f>
        <v>16</v>
      </c>
      <c r="D65" s="63" t="s">
        <v>96</v>
      </c>
      <c r="E65" s="63"/>
      <c r="F65" s="63"/>
      <c r="G65" s="63"/>
    </row>
    <row r="66" spans="1:7" ht="18.75" x14ac:dyDescent="0.35">
      <c r="A66" s="1"/>
      <c r="B66" s="52" t="s">
        <v>97</v>
      </c>
      <c r="C66" s="112">
        <f>C38</f>
        <v>1.76</v>
      </c>
      <c r="D66" s="1" t="s">
        <v>98</v>
      </c>
      <c r="E66" s="1"/>
      <c r="F66" s="1"/>
      <c r="G66" s="1"/>
    </row>
    <row r="67" spans="1:7" ht="18.75" x14ac:dyDescent="0.35">
      <c r="A67" s="1"/>
      <c r="B67" s="52" t="s">
        <v>99</v>
      </c>
      <c r="C67" s="112">
        <f>E16</f>
        <v>0</v>
      </c>
      <c r="D67" s="1" t="s">
        <v>100</v>
      </c>
      <c r="E67" s="1"/>
      <c r="F67" s="1"/>
      <c r="G67" s="1"/>
    </row>
    <row r="68" spans="1:7" ht="18.75" x14ac:dyDescent="0.35">
      <c r="A68" s="1"/>
      <c r="B68" s="52" t="s">
        <v>101</v>
      </c>
      <c r="C68" s="112">
        <f>E30</f>
        <v>18.7</v>
      </c>
      <c r="D68" s="1" t="s">
        <v>103</v>
      </c>
      <c r="E68" s="1"/>
      <c r="F68" s="1"/>
      <c r="G68" s="1"/>
    </row>
    <row r="70" spans="1:7" ht="15.75" x14ac:dyDescent="0.25">
      <c r="A70" s="23" t="s">
        <v>104</v>
      </c>
      <c r="B70" s="1"/>
    </row>
    <row r="71" spans="1:7" ht="15.75" x14ac:dyDescent="0.25">
      <c r="A71" s="1"/>
      <c r="B71" s="1"/>
    </row>
    <row r="72" spans="1:7" ht="15.75" x14ac:dyDescent="0.25">
      <c r="A72" s="55" t="s">
        <v>105</v>
      </c>
      <c r="B72" s="59">
        <f>(C56*C57/C58)*(C59*C62*C63*C64+C60*C66*C65+(C60-1)*C67*C65+C61*C68)</f>
        <v>198.94450909090907</v>
      </c>
      <c r="C72" s="1" t="s">
        <v>75</v>
      </c>
    </row>
    <row r="74" spans="1:7" ht="15.75" x14ac:dyDescent="0.25">
      <c r="A74" s="1" t="s">
        <v>120</v>
      </c>
    </row>
    <row r="75" spans="1:7" ht="15.75" x14ac:dyDescent="0.25">
      <c r="A75" s="1"/>
    </row>
    <row r="76" spans="1:7" ht="15.75" x14ac:dyDescent="0.25">
      <c r="A76" s="55" t="s">
        <v>107</v>
      </c>
      <c r="B76" s="59">
        <f>C49</f>
        <v>173.2</v>
      </c>
      <c r="C76" s="56" t="str">
        <f>IF(B76&lt;E76,"&lt;","&gt;")</f>
        <v>&lt;</v>
      </c>
      <c r="D76" s="56" t="s">
        <v>105</v>
      </c>
      <c r="E76" s="114">
        <f>B72</f>
        <v>198.94450909090907</v>
      </c>
      <c r="F76" s="1" t="s">
        <v>75</v>
      </c>
    </row>
    <row r="77" spans="1:7" ht="15.75" x14ac:dyDescent="0.25">
      <c r="A77" s="1"/>
    </row>
    <row r="78" spans="1:7" ht="15.75" x14ac:dyDescent="0.25">
      <c r="A78" s="1" t="str">
        <f>IF(B76&lt;E76,"Требования по прочности основания соблюдены","Требуется увеличить площадь фундамента")</f>
        <v>Требования по прочности основания соблюдены</v>
      </c>
    </row>
  </sheetData>
  <mergeCells count="41">
    <mergeCell ref="F15:G15"/>
    <mergeCell ref="D58:G58"/>
    <mergeCell ref="D62:G62"/>
    <mergeCell ref="D63:F63"/>
    <mergeCell ref="D64:G64"/>
    <mergeCell ref="A35:G35"/>
    <mergeCell ref="A20:D20"/>
    <mergeCell ref="A21:D21"/>
    <mergeCell ref="A22:E22"/>
    <mergeCell ref="A23:E23"/>
    <mergeCell ref="A24:D24"/>
    <mergeCell ref="A25:D25"/>
    <mergeCell ref="A26:E26"/>
    <mergeCell ref="A27:D27"/>
    <mergeCell ref="A28:D28"/>
    <mergeCell ref="A29:D29"/>
    <mergeCell ref="D65:G65"/>
    <mergeCell ref="D59:G61"/>
    <mergeCell ref="A36:B36"/>
    <mergeCell ref="A38:B38"/>
    <mergeCell ref="A52:G52"/>
    <mergeCell ref="A56:B56"/>
    <mergeCell ref="A57:B57"/>
    <mergeCell ref="D56:G56"/>
    <mergeCell ref="D57:G57"/>
    <mergeCell ref="A40:E40"/>
    <mergeCell ref="D46:G46"/>
    <mergeCell ref="D47:F47"/>
    <mergeCell ref="A49:B49"/>
    <mergeCell ref="A30:D30"/>
    <mergeCell ref="A15:D15"/>
    <mergeCell ref="A16:D16"/>
    <mergeCell ref="A17:E17"/>
    <mergeCell ref="A18:D18"/>
    <mergeCell ref="A19:E19"/>
    <mergeCell ref="A1:G1"/>
    <mergeCell ref="A11:D11"/>
    <mergeCell ref="A12:D12"/>
    <mergeCell ref="A13:D13"/>
    <mergeCell ref="A14:D14"/>
    <mergeCell ref="B4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0</xdr:col>
                <xdr:colOff>228600</xdr:colOff>
                <xdr:row>52</xdr:row>
                <xdr:rowOff>57150</xdr:rowOff>
              </from>
              <to>
                <xdr:col>5</xdr:col>
                <xdr:colOff>171450</xdr:colOff>
                <xdr:row>54</xdr:row>
                <xdr:rowOff>57150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 sizeWithCells="1">
              <from>
                <xdr:col>0</xdr:col>
                <xdr:colOff>209550</xdr:colOff>
                <xdr:row>40</xdr:row>
                <xdr:rowOff>66675</xdr:rowOff>
              </from>
              <to>
                <xdr:col>2</xdr:col>
                <xdr:colOff>152400</xdr:colOff>
                <xdr:row>42</xdr:row>
                <xdr:rowOff>95250</xdr:rowOff>
              </to>
            </anchor>
          </objectPr>
        </oleObject>
      </mc:Choice>
      <mc:Fallback>
        <oleObject progId="Equation.3" shapeId="819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G20" sqref="G20"/>
    </sheetView>
  </sheetViews>
  <sheetFormatPr defaultRowHeight="15" x14ac:dyDescent="0.25"/>
  <cols>
    <col min="1" max="1" width="42.140625" customWidth="1"/>
    <col min="2" max="2" width="24.140625" customWidth="1"/>
    <col min="3" max="3" width="20.28515625" customWidth="1"/>
    <col min="4" max="4" width="19.85546875" customWidth="1"/>
  </cols>
  <sheetData>
    <row r="1" spans="1:4" ht="15.75" thickBot="1" x14ac:dyDescent="0.3">
      <c r="A1" s="25"/>
      <c r="B1" s="25"/>
      <c r="C1" s="25"/>
      <c r="D1" s="25"/>
    </row>
    <row r="2" spans="1:4" ht="76.5" customHeight="1" thickBot="1" x14ac:dyDescent="0.3">
      <c r="A2" s="26" t="s">
        <v>14</v>
      </c>
      <c r="B2" s="33" t="s">
        <v>53</v>
      </c>
      <c r="C2" s="104" t="s">
        <v>54</v>
      </c>
      <c r="D2" s="105"/>
    </row>
    <row r="3" spans="1:4" ht="15.75" thickBot="1" x14ac:dyDescent="0.3">
      <c r="A3" s="27"/>
      <c r="B3" s="34"/>
      <c r="C3" s="31" t="s">
        <v>55</v>
      </c>
      <c r="D3" s="35" t="s">
        <v>56</v>
      </c>
    </row>
    <row r="4" spans="1:4" ht="48" customHeight="1" thickBot="1" x14ac:dyDescent="0.3">
      <c r="A4" s="36" t="s">
        <v>57</v>
      </c>
      <c r="B4" s="31" t="s">
        <v>58</v>
      </c>
      <c r="C4" s="31" t="s">
        <v>59</v>
      </c>
      <c r="D4" s="31" t="s">
        <v>58</v>
      </c>
    </row>
    <row r="5" spans="1:4" ht="15.75" thickBot="1" x14ac:dyDescent="0.3">
      <c r="A5" s="36" t="s">
        <v>60</v>
      </c>
      <c r="B5" s="31" t="s">
        <v>61</v>
      </c>
      <c r="C5" s="31" t="s">
        <v>62</v>
      </c>
      <c r="D5" s="31" t="s">
        <v>61</v>
      </c>
    </row>
    <row r="6" spans="1:4" ht="30.75" customHeight="1" x14ac:dyDescent="0.25">
      <c r="A6" s="37" t="s">
        <v>63</v>
      </c>
      <c r="B6" s="38" t="s">
        <v>52</v>
      </c>
      <c r="C6" s="38" t="s">
        <v>64</v>
      </c>
      <c r="D6" s="38" t="s">
        <v>59</v>
      </c>
    </row>
    <row r="7" spans="1:4" ht="37.5" customHeight="1" thickBot="1" x14ac:dyDescent="0.3">
      <c r="A7" s="36" t="s">
        <v>65</v>
      </c>
      <c r="B7" s="31" t="s">
        <v>62</v>
      </c>
      <c r="C7" s="31" t="s">
        <v>64</v>
      </c>
      <c r="D7" s="31" t="s">
        <v>59</v>
      </c>
    </row>
    <row r="8" spans="1:4" ht="47.25" customHeight="1" thickBot="1" x14ac:dyDescent="0.3">
      <c r="A8" s="36" t="s">
        <v>66</v>
      </c>
      <c r="B8" s="31" t="s">
        <v>52</v>
      </c>
      <c r="C8" s="31" t="s">
        <v>64</v>
      </c>
      <c r="D8" s="31" t="s">
        <v>62</v>
      </c>
    </row>
    <row r="9" spans="1:4" ht="15.75" thickBot="1" x14ac:dyDescent="0.3">
      <c r="A9" s="36" t="s">
        <v>67</v>
      </c>
      <c r="B9" s="31" t="s">
        <v>59</v>
      </c>
      <c r="C9" s="31" t="s">
        <v>64</v>
      </c>
      <c r="D9" s="31" t="s">
        <v>62</v>
      </c>
    </row>
    <row r="10" spans="1:4" ht="15.75" thickBot="1" x14ac:dyDescent="0.3">
      <c r="A10" s="36" t="s">
        <v>68</v>
      </c>
      <c r="B10" s="31" t="s">
        <v>62</v>
      </c>
      <c r="C10" s="31" t="s">
        <v>64</v>
      </c>
      <c r="D10" s="31" t="s">
        <v>64</v>
      </c>
    </row>
    <row r="11" spans="1:4" x14ac:dyDescent="0.25">
      <c r="A11" s="106" t="s">
        <v>69</v>
      </c>
      <c r="B11" s="107"/>
      <c r="C11" s="107"/>
      <c r="D11" s="108"/>
    </row>
    <row r="12" spans="1:4" x14ac:dyDescent="0.25">
      <c r="A12" s="98" t="s">
        <v>70</v>
      </c>
      <c r="B12" s="99"/>
      <c r="C12" s="99"/>
      <c r="D12" s="100"/>
    </row>
    <row r="13" spans="1:4" ht="48" customHeight="1" x14ac:dyDescent="0.25">
      <c r="A13" s="98" t="s">
        <v>71</v>
      </c>
      <c r="B13" s="99"/>
      <c r="C13" s="99"/>
      <c r="D13" s="100"/>
    </row>
    <row r="14" spans="1:4" ht="34.5" customHeight="1" x14ac:dyDescent="0.25">
      <c r="A14" s="98" t="s">
        <v>72</v>
      </c>
      <c r="B14" s="99"/>
      <c r="C14" s="99"/>
      <c r="D14" s="100"/>
    </row>
    <row r="15" spans="1:4" ht="26.25" customHeight="1" x14ac:dyDescent="0.25">
      <c r="A15" s="98" t="s">
        <v>73</v>
      </c>
      <c r="B15" s="99"/>
      <c r="C15" s="99"/>
      <c r="D15" s="100"/>
    </row>
    <row r="16" spans="1:4" x14ac:dyDescent="0.25">
      <c r="A16" s="98" t="s">
        <v>70</v>
      </c>
      <c r="B16" s="99"/>
      <c r="C16" s="99"/>
      <c r="D16" s="100"/>
    </row>
    <row r="17" spans="1:4" ht="16.5" customHeight="1" x14ac:dyDescent="0.25">
      <c r="A17" s="98" t="s">
        <v>74</v>
      </c>
      <c r="B17" s="99"/>
      <c r="C17" s="99"/>
      <c r="D17" s="100"/>
    </row>
    <row r="18" spans="1:4" ht="15.75" thickBot="1" x14ac:dyDescent="0.3">
      <c r="A18" s="101" t="s">
        <v>70</v>
      </c>
      <c r="B18" s="102"/>
      <c r="C18" s="102"/>
      <c r="D18" s="103"/>
    </row>
  </sheetData>
  <mergeCells count="9">
    <mergeCell ref="A16:D16"/>
    <mergeCell ref="A17:D17"/>
    <mergeCell ref="A18:D18"/>
    <mergeCell ref="C2:D2"/>
    <mergeCell ref="A11:D11"/>
    <mergeCell ref="A12:D12"/>
    <mergeCell ref="A13:D13"/>
    <mergeCell ref="A14:D14"/>
    <mergeCell ref="A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" workbookViewId="0">
      <selection activeCell="B22" sqref="B22"/>
    </sheetView>
  </sheetViews>
  <sheetFormatPr defaultRowHeight="15" x14ac:dyDescent="0.25"/>
  <cols>
    <col min="1" max="1" width="18.85546875" customWidth="1"/>
    <col min="2" max="2" width="14.140625" customWidth="1"/>
    <col min="3" max="3" width="13.85546875" customWidth="1"/>
    <col min="4" max="4" width="16.5703125" customWidth="1"/>
  </cols>
  <sheetData>
    <row r="1" spans="1:4" ht="15.75" thickBot="1" x14ac:dyDescent="0.3">
      <c r="A1" s="25"/>
      <c r="B1" s="25"/>
      <c r="C1" s="25"/>
      <c r="D1" s="25"/>
    </row>
    <row r="2" spans="1:4" ht="29.25" thickBot="1" x14ac:dyDescent="0.3">
      <c r="A2" s="26" t="s">
        <v>47</v>
      </c>
      <c r="B2" s="104" t="s">
        <v>48</v>
      </c>
      <c r="C2" s="109"/>
      <c r="D2" s="105"/>
    </row>
    <row r="3" spans="1:4" ht="15.75" thickBot="1" x14ac:dyDescent="0.3">
      <c r="A3" s="27"/>
      <c r="B3" s="28" t="s">
        <v>49</v>
      </c>
      <c r="C3" s="29" t="s">
        <v>50</v>
      </c>
      <c r="D3" s="29" t="s">
        <v>51</v>
      </c>
    </row>
    <row r="4" spans="1:4" ht="15.75" thickBot="1" x14ac:dyDescent="0.3">
      <c r="A4" s="30">
        <v>0</v>
      </c>
      <c r="B4" s="31">
        <v>0</v>
      </c>
      <c r="C4" s="31">
        <v>1</v>
      </c>
      <c r="D4" s="31">
        <v>3.14</v>
      </c>
    </row>
    <row r="5" spans="1:4" ht="15.75" thickBot="1" x14ac:dyDescent="0.3">
      <c r="A5" s="30">
        <v>1</v>
      </c>
      <c r="B5" s="31">
        <v>0.01</v>
      </c>
      <c r="C5" s="31">
        <v>1.06</v>
      </c>
      <c r="D5" s="31">
        <v>3.23</v>
      </c>
    </row>
    <row r="6" spans="1:4" ht="15.75" thickBot="1" x14ac:dyDescent="0.3">
      <c r="A6" s="30">
        <v>2</v>
      </c>
      <c r="B6" s="31">
        <v>0.03</v>
      </c>
      <c r="C6" s="31">
        <v>1.1200000000000001</v>
      </c>
      <c r="D6" s="31">
        <v>3.32</v>
      </c>
    </row>
    <row r="7" spans="1:4" ht="15.75" thickBot="1" x14ac:dyDescent="0.3">
      <c r="A7" s="30">
        <v>3</v>
      </c>
      <c r="B7" s="31">
        <v>0.04</v>
      </c>
      <c r="C7" s="31">
        <v>1.18</v>
      </c>
      <c r="D7" s="31">
        <v>3.41</v>
      </c>
    </row>
    <row r="8" spans="1:4" ht="15.75" thickBot="1" x14ac:dyDescent="0.3">
      <c r="A8" s="30">
        <v>4</v>
      </c>
      <c r="B8" s="31">
        <v>0.06</v>
      </c>
      <c r="C8" s="31">
        <v>1.25</v>
      </c>
      <c r="D8" s="31">
        <v>3.51</v>
      </c>
    </row>
    <row r="9" spans="1:4" ht="15.75" thickBot="1" x14ac:dyDescent="0.3">
      <c r="A9" s="30">
        <v>5</v>
      </c>
      <c r="B9" s="31">
        <v>0.08</v>
      </c>
      <c r="C9" s="31">
        <v>1.32</v>
      </c>
      <c r="D9" s="31">
        <v>3.61</v>
      </c>
    </row>
    <row r="10" spans="1:4" ht="15.75" thickBot="1" x14ac:dyDescent="0.3">
      <c r="A10" s="30">
        <v>6</v>
      </c>
      <c r="B10" s="31">
        <v>0.1</v>
      </c>
      <c r="C10" s="31">
        <v>1.39</v>
      </c>
      <c r="D10" s="31">
        <v>3.71</v>
      </c>
    </row>
    <row r="11" spans="1:4" ht="15.75" thickBot="1" x14ac:dyDescent="0.3">
      <c r="A11" s="30">
        <v>7</v>
      </c>
      <c r="B11" s="31">
        <v>0.12</v>
      </c>
      <c r="C11" s="31">
        <v>1.47</v>
      </c>
      <c r="D11" s="31">
        <v>3.82</v>
      </c>
    </row>
    <row r="12" spans="1:4" ht="15.75" thickBot="1" x14ac:dyDescent="0.3">
      <c r="A12" s="30">
        <v>8</v>
      </c>
      <c r="B12" s="31">
        <v>0.14000000000000001</v>
      </c>
      <c r="C12" s="31">
        <v>1.55</v>
      </c>
      <c r="D12" s="31">
        <v>3.93</v>
      </c>
    </row>
    <row r="13" spans="1:4" ht="15.75" thickBot="1" x14ac:dyDescent="0.3">
      <c r="A13" s="30">
        <v>9</v>
      </c>
      <c r="B13" s="31">
        <v>0.16</v>
      </c>
      <c r="C13" s="31">
        <v>1.64</v>
      </c>
      <c r="D13" s="31">
        <v>4.05</v>
      </c>
    </row>
    <row r="14" spans="1:4" ht="15.75" thickBot="1" x14ac:dyDescent="0.3">
      <c r="A14" s="30">
        <v>10</v>
      </c>
      <c r="B14" s="31">
        <v>0.18</v>
      </c>
      <c r="C14" s="31">
        <v>1.73</v>
      </c>
      <c r="D14" s="31">
        <v>4.17</v>
      </c>
    </row>
    <row r="15" spans="1:4" ht="15.75" thickBot="1" x14ac:dyDescent="0.3">
      <c r="A15" s="30">
        <v>11</v>
      </c>
      <c r="B15" s="31">
        <v>0.21</v>
      </c>
      <c r="C15" s="31">
        <v>1.83</v>
      </c>
      <c r="D15" s="31">
        <v>4.29</v>
      </c>
    </row>
    <row r="16" spans="1:4" ht="15.75" thickBot="1" x14ac:dyDescent="0.3">
      <c r="A16" s="30">
        <v>12</v>
      </c>
      <c r="B16" s="31">
        <v>0.23</v>
      </c>
      <c r="C16" s="31">
        <v>1.94</v>
      </c>
      <c r="D16" s="31">
        <v>4.42</v>
      </c>
    </row>
    <row r="17" spans="1:4" ht="15.75" thickBot="1" x14ac:dyDescent="0.3">
      <c r="A17" s="30">
        <v>13</v>
      </c>
      <c r="B17" s="31">
        <v>0.26</v>
      </c>
      <c r="C17" s="31">
        <v>2.0499999999999998</v>
      </c>
      <c r="D17" s="31">
        <v>4.55</v>
      </c>
    </row>
    <row r="18" spans="1:4" ht="15.75" thickBot="1" x14ac:dyDescent="0.3">
      <c r="A18" s="30">
        <v>14</v>
      </c>
      <c r="B18" s="31">
        <v>0.28999999999999998</v>
      </c>
      <c r="C18" s="31">
        <v>2.17</v>
      </c>
      <c r="D18" s="31">
        <v>4.6900000000000004</v>
      </c>
    </row>
    <row r="19" spans="1:4" ht="15.75" thickBot="1" x14ac:dyDescent="0.3">
      <c r="A19" s="30">
        <v>15</v>
      </c>
      <c r="B19" s="31">
        <v>0.32</v>
      </c>
      <c r="C19" s="31">
        <v>2.2999999999999998</v>
      </c>
      <c r="D19" s="31">
        <v>4.84</v>
      </c>
    </row>
    <row r="20" spans="1:4" ht="15.75" thickBot="1" x14ac:dyDescent="0.3">
      <c r="A20" s="30">
        <v>16</v>
      </c>
      <c r="B20" s="31">
        <v>0.36</v>
      </c>
      <c r="C20" s="31">
        <v>2.4300000000000002</v>
      </c>
      <c r="D20" s="31">
        <v>4.99</v>
      </c>
    </row>
    <row r="21" spans="1:4" ht="15.75" thickBot="1" x14ac:dyDescent="0.3">
      <c r="A21" s="30">
        <v>17</v>
      </c>
      <c r="B21" s="31">
        <v>0.39</v>
      </c>
      <c r="C21" s="31">
        <v>2.57</v>
      </c>
      <c r="D21" s="31">
        <v>5.15</v>
      </c>
    </row>
    <row r="22" spans="1:4" ht="15.75" thickBot="1" x14ac:dyDescent="0.3">
      <c r="A22" s="30">
        <v>18</v>
      </c>
      <c r="B22" s="31">
        <v>0.43</v>
      </c>
      <c r="C22" s="31">
        <v>2.73</v>
      </c>
      <c r="D22" s="31">
        <v>5.31</v>
      </c>
    </row>
    <row r="23" spans="1:4" ht="15.75" thickBot="1" x14ac:dyDescent="0.3">
      <c r="A23" s="30">
        <v>19</v>
      </c>
      <c r="B23" s="31">
        <v>0.47</v>
      </c>
      <c r="C23" s="31">
        <v>2.89</v>
      </c>
      <c r="D23" s="31">
        <v>5.48</v>
      </c>
    </row>
    <row r="24" spans="1:4" ht="15.75" thickBot="1" x14ac:dyDescent="0.3">
      <c r="A24" s="30">
        <v>20</v>
      </c>
      <c r="B24" s="31">
        <v>0.51</v>
      </c>
      <c r="C24" s="31">
        <v>3.06</v>
      </c>
      <c r="D24" s="31">
        <v>5.66</v>
      </c>
    </row>
    <row r="25" spans="1:4" ht="15.75" thickBot="1" x14ac:dyDescent="0.3">
      <c r="A25" s="30">
        <v>21</v>
      </c>
      <c r="B25" s="31">
        <v>0.56000000000000005</v>
      </c>
      <c r="C25" s="31">
        <v>3.24</v>
      </c>
      <c r="D25" s="31">
        <v>5.84</v>
      </c>
    </row>
    <row r="26" spans="1:4" ht="15.75" thickBot="1" x14ac:dyDescent="0.3">
      <c r="A26" s="30">
        <v>22</v>
      </c>
      <c r="B26" s="31">
        <v>0.61</v>
      </c>
      <c r="C26" s="31">
        <v>3.44</v>
      </c>
      <c r="D26" s="31">
        <v>6.04</v>
      </c>
    </row>
    <row r="27" spans="1:4" ht="15.75" thickBot="1" x14ac:dyDescent="0.3">
      <c r="A27" s="30">
        <v>23</v>
      </c>
      <c r="B27" s="31">
        <v>0.66</v>
      </c>
      <c r="C27" s="31">
        <v>3.65</v>
      </c>
      <c r="D27" s="31">
        <v>6.24</v>
      </c>
    </row>
    <row r="28" spans="1:4" ht="15.75" thickBot="1" x14ac:dyDescent="0.3">
      <c r="A28" s="30">
        <v>24</v>
      </c>
      <c r="B28" s="31">
        <v>0.72</v>
      </c>
      <c r="C28" s="31">
        <v>3.87</v>
      </c>
      <c r="D28" s="31">
        <v>6.45</v>
      </c>
    </row>
    <row r="29" spans="1:4" ht="15.75" thickBot="1" x14ac:dyDescent="0.3">
      <c r="A29" s="30">
        <v>25</v>
      </c>
      <c r="B29" s="31">
        <v>0.78</v>
      </c>
      <c r="C29" s="31">
        <v>4.1100000000000003</v>
      </c>
      <c r="D29" s="31">
        <v>6.67</v>
      </c>
    </row>
    <row r="30" spans="1:4" ht="15.75" thickBot="1" x14ac:dyDescent="0.3">
      <c r="A30" s="30">
        <v>26</v>
      </c>
      <c r="B30" s="31">
        <v>0.84</v>
      </c>
      <c r="C30" s="31">
        <v>4.37</v>
      </c>
      <c r="D30" s="31">
        <v>6.9</v>
      </c>
    </row>
    <row r="31" spans="1:4" ht="15.75" thickBot="1" x14ac:dyDescent="0.3">
      <c r="A31" s="30">
        <v>27</v>
      </c>
      <c r="B31" s="31">
        <v>0.91</v>
      </c>
      <c r="C31" s="31">
        <v>4.6399999999999997</v>
      </c>
      <c r="D31" s="31">
        <v>7.14</v>
      </c>
    </row>
    <row r="32" spans="1:4" ht="15.75" thickBot="1" x14ac:dyDescent="0.3">
      <c r="A32" s="30">
        <v>28</v>
      </c>
      <c r="B32" s="31">
        <v>0.98</v>
      </c>
      <c r="C32" s="31">
        <v>4.93</v>
      </c>
      <c r="D32" s="31">
        <v>7.4</v>
      </c>
    </row>
    <row r="33" spans="1:4" ht="15.75" thickBot="1" x14ac:dyDescent="0.3">
      <c r="A33" s="30">
        <v>29</v>
      </c>
      <c r="B33" s="31">
        <v>1.06</v>
      </c>
      <c r="C33" s="31">
        <v>5.25</v>
      </c>
      <c r="D33" s="31">
        <v>7.67</v>
      </c>
    </row>
    <row r="34" spans="1:4" ht="15.75" thickBot="1" x14ac:dyDescent="0.3">
      <c r="A34" s="30">
        <v>30</v>
      </c>
      <c r="B34" s="31">
        <v>1.1499999999999999</v>
      </c>
      <c r="C34" s="31">
        <v>5.59</v>
      </c>
      <c r="D34" s="31">
        <v>7.95</v>
      </c>
    </row>
    <row r="35" spans="1:4" ht="15.75" thickBot="1" x14ac:dyDescent="0.3">
      <c r="A35" s="30">
        <v>31</v>
      </c>
      <c r="B35" s="31">
        <v>1.24</v>
      </c>
      <c r="C35" s="31">
        <v>5.95</v>
      </c>
      <c r="D35" s="31">
        <v>8.24</v>
      </c>
    </row>
    <row r="36" spans="1:4" ht="15.75" thickBot="1" x14ac:dyDescent="0.3">
      <c r="A36" s="30">
        <v>32</v>
      </c>
      <c r="B36" s="31">
        <v>1.34</v>
      </c>
      <c r="C36" s="31">
        <v>6.34</v>
      </c>
      <c r="D36" s="31">
        <v>8.5500000000000007</v>
      </c>
    </row>
    <row r="37" spans="1:4" ht="15.75" thickBot="1" x14ac:dyDescent="0.3">
      <c r="A37" s="30">
        <v>33</v>
      </c>
      <c r="B37" s="31">
        <v>1.44</v>
      </c>
      <c r="C37" s="31">
        <v>6.76</v>
      </c>
      <c r="D37" s="31">
        <v>8.8800000000000008</v>
      </c>
    </row>
    <row r="38" spans="1:4" ht="15.75" thickBot="1" x14ac:dyDescent="0.3">
      <c r="A38" s="30">
        <v>34</v>
      </c>
      <c r="B38" s="31">
        <v>1.55</v>
      </c>
      <c r="C38" s="31">
        <v>7.22</v>
      </c>
      <c r="D38" s="31">
        <v>9.2200000000000006</v>
      </c>
    </row>
    <row r="39" spans="1:4" ht="15.75" thickBot="1" x14ac:dyDescent="0.3">
      <c r="A39" s="30">
        <v>35</v>
      </c>
      <c r="B39" s="31">
        <v>1.68</v>
      </c>
      <c r="C39" s="31">
        <v>7.71</v>
      </c>
      <c r="D39" s="31">
        <v>9.58</v>
      </c>
    </row>
    <row r="40" spans="1:4" ht="15.75" thickBot="1" x14ac:dyDescent="0.3">
      <c r="A40" s="30">
        <v>36</v>
      </c>
      <c r="B40" s="31">
        <v>1.81</v>
      </c>
      <c r="C40" s="31">
        <v>8.24</v>
      </c>
      <c r="D40" s="31">
        <v>9.9700000000000006</v>
      </c>
    </row>
    <row r="41" spans="1:4" ht="15.75" thickBot="1" x14ac:dyDescent="0.3">
      <c r="A41" s="30">
        <v>37</v>
      </c>
      <c r="B41" s="31">
        <v>1.95</v>
      </c>
      <c r="C41" s="31">
        <v>8.81</v>
      </c>
      <c r="D41" s="31">
        <v>10.37</v>
      </c>
    </row>
    <row r="42" spans="1:4" ht="15.75" thickBot="1" x14ac:dyDescent="0.3">
      <c r="A42" s="30">
        <v>38</v>
      </c>
      <c r="B42" s="31">
        <v>2.11</v>
      </c>
      <c r="C42" s="31">
        <v>9.44</v>
      </c>
      <c r="D42" s="31">
        <v>10.8</v>
      </c>
    </row>
    <row r="43" spans="1:4" ht="15.75" thickBot="1" x14ac:dyDescent="0.3">
      <c r="A43" s="30">
        <v>39</v>
      </c>
      <c r="B43" s="31">
        <v>2.2799999999999998</v>
      </c>
      <c r="C43" s="31">
        <v>10.11</v>
      </c>
      <c r="D43" s="31">
        <v>11.25</v>
      </c>
    </row>
    <row r="44" spans="1:4" ht="15.75" thickBot="1" x14ac:dyDescent="0.3">
      <c r="A44" s="30">
        <v>40</v>
      </c>
      <c r="B44" s="31">
        <v>2.46</v>
      </c>
      <c r="C44" s="31">
        <v>10.85</v>
      </c>
      <c r="D44" s="31">
        <v>11.73</v>
      </c>
    </row>
    <row r="45" spans="1:4" ht="15.75" thickBot="1" x14ac:dyDescent="0.3">
      <c r="A45" s="30">
        <v>41</v>
      </c>
      <c r="B45" s="31">
        <v>2.66</v>
      </c>
      <c r="C45" s="31">
        <v>11.64</v>
      </c>
      <c r="D45" s="31">
        <v>12.24</v>
      </c>
    </row>
    <row r="46" spans="1:4" ht="15.75" thickBot="1" x14ac:dyDescent="0.3">
      <c r="A46" s="30">
        <v>42</v>
      </c>
      <c r="B46" s="31">
        <v>2.88</v>
      </c>
      <c r="C46" s="31">
        <v>12.51</v>
      </c>
      <c r="D46" s="31">
        <v>12.79</v>
      </c>
    </row>
    <row r="47" spans="1:4" ht="15.75" thickBot="1" x14ac:dyDescent="0.3">
      <c r="A47" s="30">
        <v>43</v>
      </c>
      <c r="B47" s="31">
        <v>3.12</v>
      </c>
      <c r="C47" s="31">
        <v>13.46</v>
      </c>
      <c r="D47" s="31">
        <v>13.37</v>
      </c>
    </row>
    <row r="48" spans="1:4" ht="15.75" thickBot="1" x14ac:dyDescent="0.3">
      <c r="A48" s="30">
        <v>44</v>
      </c>
      <c r="B48" s="31">
        <v>3.38</v>
      </c>
      <c r="C48" s="31">
        <v>14.5</v>
      </c>
      <c r="D48" s="31">
        <v>13.98</v>
      </c>
    </row>
    <row r="49" spans="1:4" ht="15.75" thickBot="1" x14ac:dyDescent="0.3">
      <c r="A49" s="30">
        <v>45</v>
      </c>
      <c r="B49" s="31">
        <v>3.66</v>
      </c>
      <c r="C49" s="31">
        <v>15.64</v>
      </c>
      <c r="D49" s="31">
        <v>14.64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только вертикальная нагрузка</vt:lpstr>
      <vt:lpstr>с изгибающим моментом</vt:lpstr>
      <vt:lpstr>Расчёт ленточного фундамента</vt:lpstr>
      <vt:lpstr>таблица 5.4</vt:lpstr>
      <vt:lpstr>Таблица 5.5</vt:lpstr>
      <vt:lpstr>'с изгибающим моментом'!Область_печати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2021-01-05T09:55:55Z</dcterms:modified>
</cp:coreProperties>
</file>